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4240" windowHeight="6285" activeTab="1"/>
  </bookViews>
  <sheets>
    <sheet name="Оклады" sheetId="1" r:id="rId1"/>
    <sheet name="Шт расписаниеМинкульт" sheetId="4" r:id="rId2"/>
  </sheets>
  <externalReferences>
    <externalReference r:id="rId3"/>
    <externalReference r:id="rId4"/>
  </externalReferences>
  <definedNames>
    <definedName name="_xlnm.Print_Area" localSheetId="1">'Шт расписаниеМинкульт'!$A$3:$L$436</definedName>
  </definedNames>
  <calcPr calcId="125725"/>
</workbook>
</file>

<file path=xl/calcChain.xml><?xml version="1.0" encoding="utf-8"?>
<calcChain xmlns="http://schemas.openxmlformats.org/spreadsheetml/2006/main">
  <c r="E329" i="4"/>
  <c r="I184"/>
  <c r="H184"/>
  <c r="G324"/>
  <c r="I322"/>
  <c r="G322"/>
  <c r="I321"/>
  <c r="I393"/>
  <c r="I391"/>
  <c r="D393"/>
  <c r="E359"/>
  <c r="J359" s="1"/>
  <c r="I340"/>
  <c r="H340"/>
  <c r="G340"/>
  <c r="D340"/>
  <c r="I318"/>
  <c r="D318"/>
  <c r="G318"/>
  <c r="H318"/>
  <c r="J317"/>
  <c r="C317"/>
  <c r="I159"/>
  <c r="J154"/>
  <c r="C115"/>
  <c r="C131"/>
  <c r="C146"/>
  <c r="C153"/>
  <c r="C168"/>
  <c r="C192"/>
  <c r="C210"/>
  <c r="C222"/>
  <c r="C235"/>
  <c r="C244"/>
  <c r="C264"/>
  <c r="C289"/>
  <c r="C308"/>
  <c r="C309"/>
  <c r="C312"/>
  <c r="C313"/>
  <c r="C315"/>
  <c r="C316"/>
  <c r="H350"/>
  <c r="H354"/>
  <c r="H362"/>
  <c r="H371"/>
  <c r="H378"/>
  <c r="H391"/>
  <c r="G350"/>
  <c r="G354"/>
  <c r="G362"/>
  <c r="G371"/>
  <c r="G378"/>
  <c r="G391"/>
  <c r="D350"/>
  <c r="D354"/>
  <c r="D362"/>
  <c r="D371"/>
  <c r="D378"/>
  <c r="D391"/>
  <c r="E64"/>
  <c r="E79"/>
  <c r="J79" s="1"/>
  <c r="E80"/>
  <c r="E81"/>
  <c r="J81" s="1"/>
  <c r="E82"/>
  <c r="E83"/>
  <c r="J83" s="1"/>
  <c r="E84"/>
  <c r="E104"/>
  <c r="J104" s="1"/>
  <c r="E105"/>
  <c r="E127"/>
  <c r="E142"/>
  <c r="E149"/>
  <c r="J149" s="1"/>
  <c r="E158"/>
  <c r="E205"/>
  <c r="E206"/>
  <c r="E213"/>
  <c r="J213" s="1"/>
  <c r="E231"/>
  <c r="E240"/>
  <c r="E279"/>
  <c r="E298"/>
  <c r="J298" s="1"/>
  <c r="E299"/>
  <c r="E300"/>
  <c r="J300" s="1"/>
  <c r="E301"/>
  <c r="E302"/>
  <c r="E303"/>
  <c r="E304"/>
  <c r="J304" s="1"/>
  <c r="E41"/>
  <c r="J41" s="1"/>
  <c r="E42"/>
  <c r="E43"/>
  <c r="E44"/>
  <c r="E56"/>
  <c r="J56" s="1"/>
  <c r="E57"/>
  <c r="E58"/>
  <c r="E59"/>
  <c r="E60"/>
  <c r="J60" s="1"/>
  <c r="E61"/>
  <c r="E62"/>
  <c r="E63"/>
  <c r="E73"/>
  <c r="J73" s="1"/>
  <c r="E74"/>
  <c r="E75"/>
  <c r="E76"/>
  <c r="E77"/>
  <c r="J77" s="1"/>
  <c r="E78"/>
  <c r="E98"/>
  <c r="J98" s="1"/>
  <c r="E99"/>
  <c r="E100"/>
  <c r="E101"/>
  <c r="E102"/>
  <c r="J102" s="1"/>
  <c r="E103"/>
  <c r="J103" s="1"/>
  <c r="E122"/>
  <c r="J122" s="1"/>
  <c r="E123"/>
  <c r="J123" s="1"/>
  <c r="E124"/>
  <c r="J124" s="1"/>
  <c r="E125"/>
  <c r="J125" s="1"/>
  <c r="E126"/>
  <c r="J126" s="1"/>
  <c r="E139"/>
  <c r="E140"/>
  <c r="E141"/>
  <c r="J141" s="1"/>
  <c r="E147"/>
  <c r="J147" s="1"/>
  <c r="E148"/>
  <c r="J148" s="1"/>
  <c r="E155"/>
  <c r="J155" s="1"/>
  <c r="E156"/>
  <c r="J156" s="1"/>
  <c r="E157"/>
  <c r="J157" s="1"/>
  <c r="E176"/>
  <c r="E177"/>
  <c r="J177" s="1"/>
  <c r="E178"/>
  <c r="J178" s="1"/>
  <c r="E179"/>
  <c r="E180"/>
  <c r="J180" s="1"/>
  <c r="E181"/>
  <c r="E182"/>
  <c r="E199"/>
  <c r="J199" s="1"/>
  <c r="E200"/>
  <c r="J200" s="1"/>
  <c r="E201"/>
  <c r="E202"/>
  <c r="J202" s="1"/>
  <c r="E203"/>
  <c r="J203" s="1"/>
  <c r="E204"/>
  <c r="J204" s="1"/>
  <c r="E211"/>
  <c r="E212"/>
  <c r="J212" s="1"/>
  <c r="E229"/>
  <c r="J229" s="1"/>
  <c r="E230"/>
  <c r="E238"/>
  <c r="E239"/>
  <c r="J239" s="1"/>
  <c r="E250"/>
  <c r="J250" s="1"/>
  <c r="E251"/>
  <c r="E252"/>
  <c r="E253"/>
  <c r="E254"/>
  <c r="J254" s="1"/>
  <c r="E255"/>
  <c r="J255" s="1"/>
  <c r="E256"/>
  <c r="E271"/>
  <c r="J271" s="1"/>
  <c r="E272"/>
  <c r="J272" s="1"/>
  <c r="E273"/>
  <c r="E274"/>
  <c r="E275"/>
  <c r="J275" s="1"/>
  <c r="E276"/>
  <c r="J276" s="1"/>
  <c r="E277"/>
  <c r="J277" s="1"/>
  <c r="E278"/>
  <c r="E294"/>
  <c r="E295"/>
  <c r="J295" s="1"/>
  <c r="E296"/>
  <c r="E297"/>
  <c r="E36"/>
  <c r="J36" s="1"/>
  <c r="E37"/>
  <c r="J37" s="1"/>
  <c r="E38"/>
  <c r="E39"/>
  <c r="E40"/>
  <c r="J40" s="1"/>
  <c r="E52"/>
  <c r="J52" s="1"/>
  <c r="E53"/>
  <c r="E54"/>
  <c r="E55"/>
  <c r="J55" s="1"/>
  <c r="E68"/>
  <c r="J68" s="1"/>
  <c r="E69"/>
  <c r="E70"/>
  <c r="E71"/>
  <c r="J71" s="1"/>
  <c r="E72"/>
  <c r="J72" s="1"/>
  <c r="E95"/>
  <c r="E96"/>
  <c r="E97"/>
  <c r="J97" s="1"/>
  <c r="E110"/>
  <c r="J110" s="1"/>
  <c r="E111"/>
  <c r="E117"/>
  <c r="E118"/>
  <c r="J118" s="1"/>
  <c r="E119"/>
  <c r="J119" s="1"/>
  <c r="E120"/>
  <c r="J120" s="1"/>
  <c r="E121"/>
  <c r="E132"/>
  <c r="J132" s="1"/>
  <c r="E133"/>
  <c r="J133" s="1"/>
  <c r="E134"/>
  <c r="J134" s="1"/>
  <c r="E135"/>
  <c r="E136"/>
  <c r="J136" s="1"/>
  <c r="E137"/>
  <c r="J137" s="1"/>
  <c r="E138"/>
  <c r="E172"/>
  <c r="E173"/>
  <c r="J173" s="1"/>
  <c r="E174"/>
  <c r="J174" s="1"/>
  <c r="E175"/>
  <c r="J175" s="1"/>
  <c r="E194"/>
  <c r="E195"/>
  <c r="J195" s="1"/>
  <c r="E196"/>
  <c r="J196" s="1"/>
  <c r="E197"/>
  <c r="J197" s="1"/>
  <c r="E198"/>
  <c r="E224"/>
  <c r="J224" s="1"/>
  <c r="E225"/>
  <c r="J225" s="1"/>
  <c r="E226"/>
  <c r="J226" s="1"/>
  <c r="E227"/>
  <c r="J227" s="1"/>
  <c r="E228"/>
  <c r="J228" s="1"/>
  <c r="E236"/>
  <c r="J236" s="1"/>
  <c r="E237"/>
  <c r="J237" s="1"/>
  <c r="E246"/>
  <c r="J246" s="1"/>
  <c r="E247"/>
  <c r="J247" s="1"/>
  <c r="E248"/>
  <c r="J248" s="1"/>
  <c r="E249"/>
  <c r="J249" s="1"/>
  <c r="E266"/>
  <c r="J266" s="1"/>
  <c r="E267"/>
  <c r="J267" s="1"/>
  <c r="E268"/>
  <c r="J268" s="1"/>
  <c r="E269"/>
  <c r="J269" s="1"/>
  <c r="E270"/>
  <c r="J270" s="1"/>
  <c r="E292"/>
  <c r="J292" s="1"/>
  <c r="E35"/>
  <c r="J35" s="1"/>
  <c r="E50"/>
  <c r="J50" s="1"/>
  <c r="E94"/>
  <c r="J94" s="1"/>
  <c r="E116"/>
  <c r="J116" s="1"/>
  <c r="E169"/>
  <c r="J169" s="1"/>
  <c r="E170"/>
  <c r="J170" s="1"/>
  <c r="E171"/>
  <c r="E193"/>
  <c r="J193" s="1"/>
  <c r="E223"/>
  <c r="J223" s="1"/>
  <c r="E245"/>
  <c r="J245" s="1"/>
  <c r="E265"/>
  <c r="E290"/>
  <c r="J290" s="1"/>
  <c r="E291"/>
  <c r="J291" s="1"/>
  <c r="E293"/>
  <c r="J293" s="1"/>
  <c r="E34"/>
  <c r="E49"/>
  <c r="J49" s="1"/>
  <c r="E67"/>
  <c r="J67" s="1"/>
  <c r="E93"/>
  <c r="E109"/>
  <c r="J109" s="1"/>
  <c r="E115"/>
  <c r="J115" s="1"/>
  <c r="E131"/>
  <c r="J131" s="1"/>
  <c r="E146"/>
  <c r="J146" s="1"/>
  <c r="E153"/>
  <c r="J153" s="1"/>
  <c r="E168"/>
  <c r="J168" s="1"/>
  <c r="E192"/>
  <c r="J192" s="1"/>
  <c r="E210"/>
  <c r="J210" s="1"/>
  <c r="E222"/>
  <c r="J222" s="1"/>
  <c r="E235"/>
  <c r="J235" s="1"/>
  <c r="E244"/>
  <c r="J244" s="1"/>
  <c r="E264"/>
  <c r="J264" s="1"/>
  <c r="E289"/>
  <c r="J289" s="1"/>
  <c r="E344"/>
  <c r="J344" s="1"/>
  <c r="C345"/>
  <c r="E345" s="1"/>
  <c r="J345" s="1"/>
  <c r="C346"/>
  <c r="E346" s="1"/>
  <c r="J346" s="1"/>
  <c r="E347"/>
  <c r="J347" s="1"/>
  <c r="C348"/>
  <c r="E348" s="1"/>
  <c r="J348" s="1"/>
  <c r="C349"/>
  <c r="E349" s="1"/>
  <c r="J349" s="1"/>
  <c r="E352"/>
  <c r="J352" s="1"/>
  <c r="C353"/>
  <c r="E353" s="1"/>
  <c r="J353" s="1"/>
  <c r="E357"/>
  <c r="J357" s="1"/>
  <c r="E358"/>
  <c r="J358" s="1"/>
  <c r="E360"/>
  <c r="J360" s="1"/>
  <c r="C361"/>
  <c r="E361" s="1"/>
  <c r="J361" s="1"/>
  <c r="E365"/>
  <c r="J365" s="1"/>
  <c r="E366"/>
  <c r="J366" s="1"/>
  <c r="C367"/>
  <c r="E367" s="1"/>
  <c r="J367" s="1"/>
  <c r="C368"/>
  <c r="E368" s="1"/>
  <c r="J368" s="1"/>
  <c r="C369"/>
  <c r="E369" s="1"/>
  <c r="J369" s="1"/>
  <c r="C370"/>
  <c r="E370" s="1"/>
  <c r="J370" s="1"/>
  <c r="E375"/>
  <c r="J375" s="1"/>
  <c r="E376"/>
  <c r="J376" s="1"/>
  <c r="E377"/>
  <c r="J377" s="1"/>
  <c r="E381"/>
  <c r="J381" s="1"/>
  <c r="C382"/>
  <c r="E382" s="1"/>
  <c r="J382" s="1"/>
  <c r="E383"/>
  <c r="J383" s="1"/>
  <c r="C384"/>
  <c r="E384" s="1"/>
  <c r="J384" s="1"/>
  <c r="C385"/>
  <c r="E385" s="1"/>
  <c r="J385" s="1"/>
  <c r="C386"/>
  <c r="C388"/>
  <c r="C389"/>
  <c r="C390"/>
  <c r="A372"/>
  <c r="H393" s="1"/>
  <c r="J19"/>
  <c r="J34"/>
  <c r="J38"/>
  <c r="J39"/>
  <c r="J42"/>
  <c r="J43"/>
  <c r="J44"/>
  <c r="E45"/>
  <c r="J45" s="1"/>
  <c r="J53"/>
  <c r="J54"/>
  <c r="J57"/>
  <c r="J58"/>
  <c r="J59"/>
  <c r="J61"/>
  <c r="J62"/>
  <c r="J63"/>
  <c r="J64"/>
  <c r="J69"/>
  <c r="J70"/>
  <c r="J74"/>
  <c r="J75"/>
  <c r="J76"/>
  <c r="J78"/>
  <c r="J80"/>
  <c r="J82"/>
  <c r="J84"/>
  <c r="J95"/>
  <c r="J96"/>
  <c r="J99"/>
  <c r="J100"/>
  <c r="J101"/>
  <c r="J105"/>
  <c r="J111"/>
  <c r="J117"/>
  <c r="J121"/>
  <c r="J127"/>
  <c r="J135"/>
  <c r="J138"/>
  <c r="J139"/>
  <c r="J140"/>
  <c r="J142"/>
  <c r="J158"/>
  <c r="J171"/>
  <c r="J172"/>
  <c r="J176"/>
  <c r="J179"/>
  <c r="J181"/>
  <c r="J182"/>
  <c r="J183"/>
  <c r="J194"/>
  <c r="J198"/>
  <c r="J201"/>
  <c r="J205"/>
  <c r="J206"/>
  <c r="J211"/>
  <c r="J230"/>
  <c r="J231"/>
  <c r="J238"/>
  <c r="J240"/>
  <c r="J251"/>
  <c r="J252"/>
  <c r="J253"/>
  <c r="J256"/>
  <c r="J265"/>
  <c r="J273"/>
  <c r="J274"/>
  <c r="J278"/>
  <c r="J279"/>
  <c r="J294"/>
  <c r="J296"/>
  <c r="J297"/>
  <c r="J299"/>
  <c r="J301"/>
  <c r="J302"/>
  <c r="J303"/>
  <c r="E308"/>
  <c r="J308" s="1"/>
  <c r="E309"/>
  <c r="J309" s="1"/>
  <c r="E312"/>
  <c r="J312" s="1"/>
  <c r="E313"/>
  <c r="J313" s="1"/>
  <c r="E315"/>
  <c r="J315" s="1"/>
  <c r="E316"/>
  <c r="J316" s="1"/>
  <c r="E319"/>
  <c r="J319" s="1"/>
  <c r="I350"/>
  <c r="I354"/>
  <c r="I362"/>
  <c r="I371"/>
  <c r="I378"/>
  <c r="H310"/>
  <c r="H314"/>
  <c r="H321"/>
  <c r="H322" s="1"/>
  <c r="H207"/>
  <c r="H46"/>
  <c r="H65"/>
  <c r="H85"/>
  <c r="H106"/>
  <c r="H112"/>
  <c r="H128"/>
  <c r="H143"/>
  <c r="H150"/>
  <c r="H159"/>
  <c r="H214"/>
  <c r="H232"/>
  <c r="H241"/>
  <c r="H257"/>
  <c r="H280"/>
  <c r="H305"/>
  <c r="H22"/>
  <c r="G314"/>
  <c r="G310"/>
  <c r="G321"/>
  <c r="G65"/>
  <c r="G85"/>
  <c r="G106"/>
  <c r="G128"/>
  <c r="G143"/>
  <c r="G150"/>
  <c r="G207"/>
  <c r="G184"/>
  <c r="G46"/>
  <c r="G112"/>
  <c r="G159"/>
  <c r="G214"/>
  <c r="G232"/>
  <c r="G241"/>
  <c r="G257"/>
  <c r="G280"/>
  <c r="G305"/>
  <c r="G22"/>
  <c r="F340"/>
  <c r="F350"/>
  <c r="F354"/>
  <c r="F362"/>
  <c r="D310"/>
  <c r="D314"/>
  <c r="D321"/>
  <c r="D85"/>
  <c r="D106"/>
  <c r="D143"/>
  <c r="D184"/>
  <c r="D46"/>
  <c r="D65"/>
  <c r="D112"/>
  <c r="D128"/>
  <c r="D150"/>
  <c r="D159"/>
  <c r="D207"/>
  <c r="D214"/>
  <c r="D232"/>
  <c r="D241"/>
  <c r="D257"/>
  <c r="D280"/>
  <c r="D305"/>
  <c r="D22"/>
  <c r="F391"/>
  <c r="F46"/>
  <c r="F65"/>
  <c r="F85"/>
  <c r="F106"/>
  <c r="F112"/>
  <c r="F128"/>
  <c r="F143"/>
  <c r="F150"/>
  <c r="F159"/>
  <c r="F184"/>
  <c r="F207"/>
  <c r="F214"/>
  <c r="F232"/>
  <c r="F241"/>
  <c r="F257"/>
  <c r="F280"/>
  <c r="F305"/>
  <c r="F310"/>
  <c r="F314"/>
  <c r="F321"/>
  <c r="E324"/>
  <c r="I314"/>
  <c r="I310"/>
  <c r="I305"/>
  <c r="I280"/>
  <c r="I257"/>
  <c r="I241"/>
  <c r="I232"/>
  <c r="I214"/>
  <c r="I207"/>
  <c r="I150"/>
  <c r="I143"/>
  <c r="I128"/>
  <c r="I112"/>
  <c r="I106"/>
  <c r="I85"/>
  <c r="I65"/>
  <c r="I324" s="1"/>
  <c r="I325" s="1"/>
  <c r="I46"/>
  <c r="E27"/>
  <c r="J27" s="1"/>
  <c r="I22"/>
  <c r="F22"/>
  <c r="A45" i="1"/>
  <c r="A41"/>
  <c r="E339" i="4" s="1"/>
  <c r="J339" s="1"/>
  <c r="D324" l="1"/>
  <c r="E320"/>
  <c r="J320" s="1"/>
  <c r="E21"/>
  <c r="J21" s="1"/>
  <c r="E389"/>
  <c r="J389" s="1"/>
  <c r="E390"/>
  <c r="J390" s="1"/>
  <c r="E386"/>
  <c r="J386" s="1"/>
  <c r="E337"/>
  <c r="J337" s="1"/>
  <c r="E387"/>
  <c r="J387" s="1"/>
  <c r="J338"/>
  <c r="E20"/>
  <c r="J20" s="1"/>
  <c r="E388"/>
  <c r="J388" s="1"/>
  <c r="H324"/>
  <c r="H325" s="1"/>
  <c r="J340"/>
  <c r="J318"/>
  <c r="G325"/>
  <c r="F322"/>
  <c r="F393"/>
  <c r="F396" s="1"/>
  <c r="D322"/>
  <c r="I396"/>
  <c r="F324"/>
  <c r="D325"/>
  <c r="H396"/>
  <c r="J305"/>
  <c r="G393"/>
  <c r="J214"/>
  <c r="J112"/>
  <c r="J128"/>
  <c r="J232"/>
  <c r="J378"/>
  <c r="J350"/>
  <c r="J310"/>
  <c r="J241"/>
  <c r="J143"/>
  <c r="J85"/>
  <c r="J46"/>
  <c r="J391"/>
  <c r="J280"/>
  <c r="J150"/>
  <c r="J321"/>
  <c r="J257"/>
  <c r="J159"/>
  <c r="J22"/>
  <c r="J65"/>
  <c r="J354"/>
  <c r="J207"/>
  <c r="J184"/>
  <c r="J371"/>
  <c r="J362"/>
  <c r="J314"/>
  <c r="J93"/>
  <c r="J106" s="1"/>
  <c r="J322" l="1"/>
  <c r="J324" s="1"/>
  <c r="J325" s="1"/>
  <c r="D396"/>
  <c r="I12" s="1"/>
  <c r="J393"/>
  <c r="G396"/>
  <c r="J396" l="1"/>
  <c r="L12" s="1"/>
</calcChain>
</file>

<file path=xl/sharedStrings.xml><?xml version="1.0" encoding="utf-8"?>
<sst xmlns="http://schemas.openxmlformats.org/spreadsheetml/2006/main" count="597" uniqueCount="165">
  <si>
    <t>Должность</t>
  </si>
  <si>
    <t>Надбавка за степень</t>
  </si>
  <si>
    <t>Главный научный сотрудник</t>
  </si>
  <si>
    <t>д.н.</t>
  </si>
  <si>
    <t>Ведущий научный сотрудник</t>
  </si>
  <si>
    <t>к.н.</t>
  </si>
  <si>
    <t>Старший научный сотрудник</t>
  </si>
  <si>
    <t>к.н. акд</t>
  </si>
  <si>
    <t>Научный сотрудник</t>
  </si>
  <si>
    <t>д.н. акд</t>
  </si>
  <si>
    <t>Младший научный сотрудник</t>
  </si>
  <si>
    <t>Заведующий сектором</t>
  </si>
  <si>
    <t>Директор .</t>
  </si>
  <si>
    <t>с 01.01.2016</t>
  </si>
  <si>
    <t>Заместитель директора</t>
  </si>
  <si>
    <t>Ученый секретарь института</t>
  </si>
  <si>
    <t>Секретарь-референт</t>
  </si>
  <si>
    <t>Главный бухгалтер</t>
  </si>
  <si>
    <t>Заместитель главного бухгалтера</t>
  </si>
  <si>
    <t>Главный специалист по планово-экономической работе</t>
  </si>
  <si>
    <t>Ведущий бухгалтер</t>
  </si>
  <si>
    <t>Бухгалтер-кассир</t>
  </si>
  <si>
    <t>Начальник отдела</t>
  </si>
  <si>
    <t>Специалист по кадрам</t>
  </si>
  <si>
    <t>Спец по договор. и претенз. работе</t>
  </si>
  <si>
    <t>Заведующий библиотекой</t>
  </si>
  <si>
    <t>Ученый секретарь библиотеки</t>
  </si>
  <si>
    <t>Библиотекарь</t>
  </si>
  <si>
    <t>Зав.архивом</t>
  </si>
  <si>
    <t>Архивариус</t>
  </si>
  <si>
    <t>Шеф-редактор</t>
  </si>
  <si>
    <t>Выпускающий редактор</t>
  </si>
  <si>
    <t>Верстальщик</t>
  </si>
  <si>
    <t>Заместитель начальника отдела</t>
  </si>
  <si>
    <t>Инженер</t>
  </si>
  <si>
    <t>Корректор</t>
  </si>
  <si>
    <t>Заведующий аспирантурой</t>
  </si>
  <si>
    <t>Специалист по привлечению финансовых ресур</t>
  </si>
  <si>
    <t>Специалист по связям с общественностью</t>
  </si>
  <si>
    <t>Главный инженер</t>
  </si>
  <si>
    <t>Вед.инженер</t>
  </si>
  <si>
    <t>Системный администратор</t>
  </si>
  <si>
    <t>Инженер-звукооператор</t>
  </si>
  <si>
    <t>Уборщица служебных помещений</t>
  </si>
  <si>
    <t>Старший гардеробщик</t>
  </si>
  <si>
    <t>Гардеробщик</t>
  </si>
  <si>
    <t>Помощниник учен.секр. ин-та</t>
  </si>
  <si>
    <t>юрисконсульт</t>
  </si>
  <si>
    <t>Заместитель директора по науке</t>
  </si>
  <si>
    <t>Секретарь-администратор</t>
  </si>
  <si>
    <t>Стим.надбавка за</t>
  </si>
  <si>
    <t>интенсивн.и вы-</t>
  </si>
  <si>
    <t>сок.резул.работы</t>
  </si>
  <si>
    <t>ИТОГО:</t>
  </si>
  <si>
    <t>1.1.</t>
  </si>
  <si>
    <t>СЕКТОР ДРЕВНЕРУССКОГО ИСКУССТВА</t>
  </si>
  <si>
    <t>Итого:</t>
  </si>
  <si>
    <t>1.2.</t>
  </si>
  <si>
    <t>СЕКТОР  ИСКУССТВА НОВОГО И НОВЕЙШЕГО ВРЕМЕНИ</t>
  </si>
  <si>
    <t>1.3.</t>
  </si>
  <si>
    <t>СЕКТОР  СВОДА ПАМЯТНИКОВ АРХИТЕКТУРЫ И МОНУМЕНТАЛЬНОГО ИСКУССТВА</t>
  </si>
  <si>
    <t>2.1.</t>
  </si>
  <si>
    <t>СЕКТОР ТЕАТРА</t>
  </si>
  <si>
    <t>2.2.</t>
  </si>
  <si>
    <t>СЕКТОР ИЗУЧЕНИЯ И ПУБЛИКАЦИИ ТЕАТРАЛЬНОГО НАСЛЕДИЯ  Вс. Мейерхольда</t>
  </si>
  <si>
    <t>2.3.</t>
  </si>
  <si>
    <t>СЕКТОР ИСТОРИИ МУЗЫКИ</t>
  </si>
  <si>
    <t>2.4.</t>
  </si>
  <si>
    <t>СЕКТОР ТЕОРИИ МУЗЫКИ</t>
  </si>
  <si>
    <t>2.5.</t>
  </si>
  <si>
    <t>СЕКТОР ФОЛЬКЛОРА И НАРОДНОГО ИСКУССТВА</t>
  </si>
  <si>
    <t>2.6.</t>
  </si>
  <si>
    <t>СЕКТОР АКАДЕМИЧЕСКИХ МУЗЫКАЛЬНЫХ ИЗДАНИЙ</t>
  </si>
  <si>
    <t>3.1.</t>
  </si>
  <si>
    <t>СЕКТОР ХУДОЖЕСТВЕННЫХ ПРОБЛЕМ МАССМЕДИА</t>
  </si>
  <si>
    <t>4.1.</t>
  </si>
  <si>
    <t>СЕКТОР КЛАССИЧЕСКОГО  ИСКУССТВА ЗАПАДА</t>
  </si>
  <si>
    <t>4.2.</t>
  </si>
  <si>
    <t>СЕКТОР ВИЗАНТИЙСКОГО ИСКУССТВА</t>
  </si>
  <si>
    <t>5.1.</t>
  </si>
  <si>
    <t>СЕКТОР  ИСКУССТВА СТРАН ЦЕНТРАЛЬНОЙ ЕВРОПЫ</t>
  </si>
  <si>
    <t>Должностной оклад</t>
  </si>
  <si>
    <t>5.2.</t>
  </si>
  <si>
    <t xml:space="preserve">СЕКТОР ИБЕРОАМЕРИКАНСКОГО  ИСКУССТВА </t>
  </si>
  <si>
    <t>5.3.</t>
  </si>
  <si>
    <t>СЕКТОР ИСКУССТВА СТРАН АЗИИ И АФРИКИ</t>
  </si>
  <si>
    <t>6.1.</t>
  </si>
  <si>
    <t>7.1.</t>
  </si>
  <si>
    <t>СЕКТОР ЭКОНОМИКИ ИСКУССТВА</t>
  </si>
  <si>
    <t>ИТОГО</t>
  </si>
  <si>
    <t>Итого редакционно-издательские отделы и аспирантура</t>
  </si>
  <si>
    <t>ИТОГО НАУКА</t>
  </si>
  <si>
    <t>ОТДЕЛ КАДРОВ</t>
  </si>
  <si>
    <t>Итого</t>
  </si>
  <si>
    <t>по АУП</t>
  </si>
  <si>
    <t>ВСЕГО ПО</t>
  </si>
  <si>
    <t>ИНСТИТУТУ</t>
  </si>
  <si>
    <t>Унифицированная форма N Т-3</t>
  </si>
  <si>
    <t xml:space="preserve">Федеральное государственное бюджетное научно-исследовательское учреждение </t>
  </si>
  <si>
    <t>Государственный институт искусствознания</t>
  </si>
  <si>
    <t>код</t>
  </si>
  <si>
    <t>Форма по ОКУД</t>
  </si>
  <si>
    <t xml:space="preserve">       ШТАТНОЕ РАСПИСАНИЕ</t>
  </si>
  <si>
    <t>Номер документа</t>
  </si>
  <si>
    <t>Дата составления</t>
  </si>
  <si>
    <t>по ОКПО</t>
  </si>
  <si>
    <t>УТВЕРЖДЕНО</t>
  </si>
  <si>
    <t xml:space="preserve">Штат в количестве     ставок </t>
  </si>
  <si>
    <t xml:space="preserve">Фонд заработной платы </t>
  </si>
  <si>
    <t>(в рублях)</t>
  </si>
  <si>
    <t>Структурное подразделение</t>
  </si>
  <si>
    <t>Кол-во</t>
  </si>
  <si>
    <t>Надбавки, руб.</t>
  </si>
  <si>
    <t>Всего, руб.</t>
  </si>
  <si>
    <t xml:space="preserve">   Примечание</t>
  </si>
  <si>
    <t>ставок</t>
  </si>
  <si>
    <t>Надбавка</t>
  </si>
  <si>
    <t>гр.4 * гр.5 +(гр. 6+</t>
  </si>
  <si>
    <t>Общая</t>
  </si>
  <si>
    <t>за степень</t>
  </si>
  <si>
    <t>гр. 7 + гр.8 +</t>
  </si>
  <si>
    <t>Наименование</t>
  </si>
  <si>
    <t>руб.</t>
  </si>
  <si>
    <t xml:space="preserve"> гр. 9)</t>
  </si>
  <si>
    <t/>
  </si>
  <si>
    <t>ДИРЕКЦИЯ</t>
  </si>
  <si>
    <t>Н А У Ч Н Ы Е   О Т Д Е Л Ы</t>
  </si>
  <si>
    <t>1. ОТДЕЛ  ИЗОБРАЗИТЕЛЬНОГО ИСКУССТВА И АРХИТЕКТУРЫ</t>
  </si>
  <si>
    <t>гр.4 *( гр.5 + гр. 6+</t>
  </si>
  <si>
    <t>гр. 7 + гр.8 + гр. 9</t>
  </si>
  <si>
    <t>2. ОТДЕЛ  ИСПОЛНИТЕЛЬСКИХ ИСКУССТВ.</t>
  </si>
  <si>
    <t>(гр.4 * гр.5 + гр. 6+</t>
  </si>
  <si>
    <t>3. ОТДЕЛ  МЕДИЙНЫХ И МАССОВЫХ  ИСКУССТВ</t>
  </si>
  <si>
    <t xml:space="preserve">4. ОТДЕЛ  ЕВРОПЕЙСКОГО  КЛАССИЧЕСКОГО ИСКУССТВА </t>
  </si>
  <si>
    <t>5. ОТДЕЛ  ИЗУЧЕНИЯ РЕГИОНАЛЬНЫХ КУЛЬТУР</t>
  </si>
  <si>
    <t>6. ОТДЕЛ  СОВРЕМЕННОГО ИСКУССТВА</t>
  </si>
  <si>
    <t>СЕКТОР  СОВРЕМЕННОГО ИСКУСТВА ЗАПАДА</t>
  </si>
  <si>
    <t>7. ОТДЕЛ ОБЩЕЙ ТЕОРИИ   ИСКУССТВА  И КУЛЬТУРНОЙ ПОЛИТИКИ</t>
  </si>
  <si>
    <t>Редакция журнала "Искусствознание" (научный отдел)</t>
  </si>
  <si>
    <t>Редакция журнала "Вопросы театра" (научный отдел)</t>
  </si>
  <si>
    <t>Редакция журнала "Художественная культура" (научный отдел)</t>
  </si>
  <si>
    <t>Аспирантура</t>
  </si>
  <si>
    <t xml:space="preserve">  и Дирекция</t>
  </si>
  <si>
    <t>Управленческий и научно-вспомогательный аппарат</t>
  </si>
  <si>
    <t>Канцелярия</t>
  </si>
  <si>
    <t>Бухгалтерия</t>
  </si>
  <si>
    <t>Отдел обеспечения публикаций</t>
  </si>
  <si>
    <t>Отдел административно-хозяйственный</t>
  </si>
  <si>
    <t>Ответственность за гражданскую оборону возложена на Дудакова С.Н. приказом от 09.03.2016    № 29</t>
  </si>
  <si>
    <t>Главный бухгалтер института</t>
  </si>
  <si>
    <t>Н.А. Скоморохова</t>
  </si>
  <si>
    <t>Гл.спец.по планир.и экономике</t>
  </si>
  <si>
    <t>О.В. Ростовцева</t>
  </si>
  <si>
    <t>Начальника  отдела кадров</t>
  </si>
  <si>
    <t>Е.Е. Самойлова</t>
  </si>
  <si>
    <t>Отдел притвлечения финансовых ресурсов и связей с общественностью</t>
  </si>
  <si>
    <t>Научная библиотека и архив</t>
  </si>
  <si>
    <t>Методист</t>
  </si>
  <si>
    <t>ВАКАНСИЯ</t>
  </si>
  <si>
    <r>
      <t xml:space="preserve">на период             </t>
    </r>
    <r>
      <rPr>
        <u/>
        <sz val="12"/>
        <color indexed="8"/>
        <rFont val="Arial"/>
        <family val="2"/>
        <charset val="204"/>
      </rPr>
      <t xml:space="preserve">  2020 год  </t>
    </r>
    <r>
      <rPr>
        <sz val="12"/>
        <color indexed="8"/>
        <rFont val="Arial"/>
        <family val="2"/>
        <charset val="204"/>
      </rPr>
      <t xml:space="preserve">      с "01"февраля 2020 г.</t>
    </r>
  </si>
  <si>
    <t>Совмещение</t>
  </si>
  <si>
    <t>Начальник отдела-контрактный управляющий</t>
  </si>
  <si>
    <t>Специалист по закупкам</t>
  </si>
  <si>
    <t xml:space="preserve">Приказом организации от           .2020   № </t>
  </si>
  <si>
    <t>Контрактный управляющий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</si>
</sst>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р_."/>
    <numFmt numFmtId="165" formatCode="#,##0.00\ _₽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73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 Cyr"/>
      <family val="1"/>
      <charset val="204"/>
    </font>
    <font>
      <b/>
      <sz val="12"/>
      <color rgb="FFC00000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0"/>
      <color rgb="FF0070C0"/>
      <name val="Times New Roman Cyr"/>
      <family val="1"/>
      <charset val="204"/>
    </font>
    <font>
      <sz val="11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u/>
      <sz val="10"/>
      <name val="Times New Roman Cyr"/>
      <family val="1"/>
      <charset val="204"/>
    </font>
    <font>
      <b/>
      <i/>
      <sz val="10"/>
      <name val="Times New Roman Cyr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Times New Roman Cyr"/>
      <family val="1"/>
      <charset val="204"/>
    </font>
    <font>
      <sz val="10"/>
      <color indexed="12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 Cyr"/>
      <family val="1"/>
      <charset val="204"/>
    </font>
    <font>
      <sz val="10"/>
      <color indexed="12"/>
      <name val="Arial"/>
      <family val="2"/>
      <charset val="204"/>
    </font>
    <font>
      <b/>
      <i/>
      <sz val="10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61"/>
      <name val="Times New Roman Cyr"/>
      <family val="1"/>
      <charset val="204"/>
    </font>
    <font>
      <b/>
      <sz val="12"/>
      <color theme="4" tint="-0.249977111117893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color rgb="FFFF0000"/>
      <name val="Times New Roman Cyr"/>
      <family val="1"/>
      <charset val="204"/>
    </font>
    <font>
      <b/>
      <i/>
      <sz val="10"/>
      <color theme="0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b/>
      <u/>
      <sz val="16"/>
      <color theme="0"/>
      <name val="Calibri"/>
      <family val="2"/>
      <charset val="204"/>
      <scheme val="minor"/>
    </font>
    <font>
      <b/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429">
    <xf numFmtId="0" fontId="0" fillId="0" borderId="0" xfId="0"/>
    <xf numFmtId="0" fontId="2" fillId="0" borderId="0" xfId="1"/>
    <xf numFmtId="0" fontId="2" fillId="0" borderId="0" xfId="1" applyFont="1"/>
    <xf numFmtId="0" fontId="4" fillId="0" borderId="1" xfId="2" applyNumberFormat="1" applyFont="1" applyBorder="1"/>
    <xf numFmtId="164" fontId="5" fillId="0" borderId="1" xfId="2" applyNumberFormat="1" applyFont="1" applyBorder="1"/>
    <xf numFmtId="164" fontId="5" fillId="0" borderId="0" xfId="2" applyNumberFormat="1" applyFont="1"/>
    <xf numFmtId="0" fontId="0" fillId="0" borderId="1" xfId="0" applyBorder="1"/>
    <xf numFmtId="14" fontId="2" fillId="0" borderId="0" xfId="1" applyNumberFormat="1"/>
    <xf numFmtId="165" fontId="2" fillId="0" borderId="0" xfId="1" applyNumberFormat="1"/>
    <xf numFmtId="164" fontId="4" fillId="0" borderId="1" xfId="2" applyNumberFormat="1" applyFont="1" applyBorder="1" applyAlignment="1">
      <alignment wrapText="1"/>
    </xf>
    <xf numFmtId="164" fontId="5" fillId="0" borderId="1" xfId="2" applyNumberFormat="1" applyFont="1" applyBorder="1" applyAlignment="1"/>
    <xf numFmtId="164" fontId="4" fillId="0" borderId="2" xfId="2" applyNumberFormat="1" applyFont="1" applyBorder="1"/>
    <xf numFmtId="0" fontId="6" fillId="2" borderId="1" xfId="2" applyNumberFormat="1" applyFont="1" applyFill="1" applyBorder="1"/>
    <xf numFmtId="0" fontId="4" fillId="0" borderId="1" xfId="2" applyNumberFormat="1" applyFont="1" applyBorder="1" applyAlignment="1">
      <alignment vertical="top" wrapText="1"/>
    </xf>
    <xf numFmtId="164" fontId="6" fillId="0" borderId="1" xfId="2" applyNumberFormat="1" applyFont="1" applyFill="1" applyBorder="1"/>
    <xf numFmtId="0" fontId="2" fillId="0" borderId="1" xfId="3" applyFont="1" applyBorder="1"/>
    <xf numFmtId="164" fontId="4" fillId="0" borderId="1" xfId="2" applyNumberFormat="1" applyFont="1" applyBorder="1"/>
    <xf numFmtId="164" fontId="7" fillId="0" borderId="1" xfId="2" applyNumberFormat="1" applyFont="1" applyBorder="1"/>
    <xf numFmtId="164" fontId="4" fillId="0" borderId="1" xfId="2" applyNumberFormat="1" applyFont="1" applyBorder="1" applyAlignment="1">
      <alignment vertical="top" wrapText="1"/>
    </xf>
    <xf numFmtId="0" fontId="2" fillId="0" borderId="1" xfId="1" applyBorder="1"/>
    <xf numFmtId="0" fontId="12" fillId="0" borderId="0" xfId="0" applyFont="1"/>
    <xf numFmtId="164" fontId="6" fillId="0" borderId="1" xfId="2" applyNumberFormat="1" applyFont="1" applyBorder="1"/>
    <xf numFmtId="164" fontId="13" fillId="2" borderId="1" xfId="2" applyNumberFormat="1" applyFont="1" applyFill="1" applyBorder="1"/>
    <xf numFmtId="164" fontId="13" fillId="0" borderId="1" xfId="2" applyNumberFormat="1" applyFont="1" applyBorder="1"/>
    <xf numFmtId="164" fontId="6" fillId="2" borderId="1" xfId="2" applyNumberFormat="1" applyFont="1" applyFill="1" applyBorder="1"/>
    <xf numFmtId="0" fontId="4" fillId="2" borderId="1" xfId="2" applyNumberFormat="1" applyFont="1" applyFill="1" applyBorder="1"/>
    <xf numFmtId="164" fontId="6" fillId="2" borderId="5" xfId="2" applyNumberFormat="1" applyFont="1" applyFill="1" applyBorder="1"/>
    <xf numFmtId="0" fontId="0" fillId="2" borderId="0" xfId="0" applyFill="1"/>
    <xf numFmtId="164" fontId="11" fillId="2" borderId="1" xfId="2" applyNumberFormat="1" applyFont="1" applyFill="1" applyBorder="1"/>
    <xf numFmtId="164" fontId="6" fillId="2" borderId="2" xfId="2" applyNumberFormat="1" applyFont="1" applyFill="1" applyBorder="1"/>
    <xf numFmtId="164" fontId="13" fillId="2" borderId="2" xfId="2" applyNumberFormat="1" applyFont="1" applyFill="1" applyBorder="1"/>
    <xf numFmtId="164" fontId="6" fillId="2" borderId="9" xfId="2" applyNumberFormat="1" applyFont="1" applyFill="1" applyBorder="1"/>
    <xf numFmtId="164" fontId="13" fillId="2" borderId="9" xfId="2" applyNumberFormat="1" applyFont="1" applyFill="1" applyBorder="1"/>
    <xf numFmtId="164" fontId="6" fillId="2" borderId="13" xfId="2" applyNumberFormat="1" applyFont="1" applyFill="1" applyBorder="1"/>
    <xf numFmtId="164" fontId="13" fillId="2" borderId="13" xfId="2" applyNumberFormat="1" applyFont="1" applyFill="1" applyBorder="1"/>
    <xf numFmtId="164" fontId="14" fillId="0" borderId="0" xfId="2" applyNumberFormat="1" applyFont="1" applyBorder="1"/>
    <xf numFmtId="164" fontId="14" fillId="0" borderId="15" xfId="2" applyNumberFormat="1" applyFont="1" applyBorder="1"/>
    <xf numFmtId="164" fontId="4" fillId="2" borderId="1" xfId="2" applyNumberFormat="1" applyFont="1" applyFill="1" applyBorder="1"/>
    <xf numFmtId="164" fontId="14" fillId="2" borderId="1" xfId="2" applyNumberFormat="1" applyFont="1" applyFill="1" applyBorder="1"/>
    <xf numFmtId="0" fontId="4" fillId="0" borderId="0" xfId="2" applyNumberFormat="1" applyFont="1"/>
    <xf numFmtId="164" fontId="15" fillId="0" borderId="0" xfId="2" applyNumberFormat="1" applyFont="1" applyBorder="1" applyAlignment="1">
      <alignment wrapText="1"/>
    </xf>
    <xf numFmtId="164" fontId="16" fillId="0" borderId="0" xfId="2" applyNumberFormat="1" applyFont="1" applyBorder="1"/>
    <xf numFmtId="164" fontId="17" fillId="0" borderId="0" xfId="2" applyNumberFormat="1" applyFont="1" applyBorder="1"/>
    <xf numFmtId="164" fontId="6" fillId="2" borderId="6" xfId="2" applyNumberFormat="1" applyFont="1" applyFill="1" applyBorder="1"/>
    <xf numFmtId="0" fontId="12" fillId="0" borderId="1" xfId="0" applyFont="1" applyBorder="1" applyAlignment="1">
      <alignment wrapText="1"/>
    </xf>
    <xf numFmtId="0" fontId="0" fillId="0" borderId="10" xfId="0" applyBorder="1"/>
    <xf numFmtId="0" fontId="0" fillId="0" borderId="16" xfId="0" applyBorder="1"/>
    <xf numFmtId="0" fontId="0" fillId="0" borderId="11" xfId="0" applyBorder="1"/>
    <xf numFmtId="0" fontId="0" fillId="0" borderId="14" xfId="0" applyBorder="1"/>
    <xf numFmtId="164" fontId="18" fillId="0" borderId="1" xfId="2" applyNumberFormat="1" applyFont="1" applyBorder="1"/>
    <xf numFmtId="0" fontId="1" fillId="0" borderId="0" xfId="0" applyFont="1"/>
    <xf numFmtId="0" fontId="21" fillId="0" borderId="0" xfId="1" applyFont="1"/>
    <xf numFmtId="0" fontId="22" fillId="0" borderId="0" xfId="1" applyFont="1"/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17" fontId="29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left"/>
    </xf>
    <xf numFmtId="164" fontId="0" fillId="0" borderId="0" xfId="0" applyNumberFormat="1"/>
    <xf numFmtId="164" fontId="4" fillId="0" borderId="5" xfId="2" applyNumberFormat="1" applyFont="1" applyBorder="1" applyAlignment="1">
      <alignment horizontal="center" vertical="center"/>
    </xf>
    <xf numFmtId="0" fontId="2" fillId="0" borderId="1" xfId="7" applyFont="1" applyBorder="1"/>
    <xf numFmtId="164" fontId="3" fillId="3" borderId="1" xfId="7" applyNumberFormat="1" applyFill="1" applyBorder="1"/>
    <xf numFmtId="164" fontId="4" fillId="0" borderId="6" xfId="2" applyNumberFormat="1" applyFont="1" applyBorder="1" applyAlignment="1">
      <alignment horizontal="center" vertical="center"/>
    </xf>
    <xf numFmtId="164" fontId="3" fillId="3" borderId="2" xfId="7" applyNumberFormat="1" applyFill="1" applyBorder="1"/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/>
    </xf>
    <xf numFmtId="0" fontId="2" fillId="0" borderId="5" xfId="7" applyFont="1" applyBorder="1"/>
    <xf numFmtId="0" fontId="0" fillId="0" borderId="2" xfId="0" applyBorder="1" applyAlignment="1">
      <alignment horizontal="center" vertical="top" wrapText="1"/>
    </xf>
    <xf numFmtId="164" fontId="4" fillId="0" borderId="10" xfId="2" applyNumberFormat="1" applyFont="1" applyBorder="1" applyAlignment="1">
      <alignment horizontal="center" vertical="center"/>
    </xf>
    <xf numFmtId="2" fontId="3" fillId="0" borderId="1" xfId="7" applyNumberFormat="1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" fillId="0" borderId="21" xfId="7" applyFont="1" applyBorder="1" applyAlignment="1">
      <alignment horizontal="center" vertical="center"/>
    </xf>
    <xf numFmtId="0" fontId="2" fillId="0" borderId="22" xfId="7" applyFont="1" applyBorder="1" applyAlignment="1">
      <alignment horizontal="center"/>
    </xf>
    <xf numFmtId="0" fontId="2" fillId="0" borderId="7" xfId="7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6" xfId="0" applyBorder="1"/>
    <xf numFmtId="164" fontId="4" fillId="0" borderId="8" xfId="2" applyNumberFormat="1" applyFont="1" applyBorder="1"/>
    <xf numFmtId="0" fontId="23" fillId="0" borderId="0" xfId="0" applyFont="1"/>
    <xf numFmtId="0" fontId="4" fillId="0" borderId="2" xfId="2" applyNumberFormat="1" applyFont="1" applyBorder="1"/>
    <xf numFmtId="0" fontId="0" fillId="0" borderId="8" xfId="0" applyBorder="1" applyAlignment="1"/>
    <xf numFmtId="0" fontId="0" fillId="0" borderId="7" xfId="0" applyBorder="1" applyAlignment="1"/>
    <xf numFmtId="0" fontId="34" fillId="0" borderId="8" xfId="2" applyNumberFormat="1" applyFont="1" applyBorder="1"/>
    <xf numFmtId="0" fontId="34" fillId="0" borderId="1" xfId="2" applyNumberFormat="1" applyFont="1" applyBorder="1"/>
    <xf numFmtId="0" fontId="34" fillId="0" borderId="7" xfId="2" applyNumberFormat="1" applyFont="1" applyBorder="1"/>
    <xf numFmtId="164" fontId="34" fillId="0" borderId="1" xfId="2" applyNumberFormat="1" applyFont="1" applyBorder="1"/>
    <xf numFmtId="164" fontId="34" fillId="0" borderId="9" xfId="2" applyNumberFormat="1" applyFont="1" applyBorder="1"/>
    <xf numFmtId="0" fontId="34" fillId="0" borderId="0" xfId="2" applyNumberFormat="1" applyFont="1" applyBorder="1"/>
    <xf numFmtId="164" fontId="34" fillId="0" borderId="0" xfId="2" applyNumberFormat="1" applyFont="1" applyBorder="1"/>
    <xf numFmtId="164" fontId="35" fillId="0" borderId="0" xfId="2" applyNumberFormat="1" applyFont="1" applyBorder="1"/>
    <xf numFmtId="164" fontId="4" fillId="0" borderId="0" xfId="2" applyNumberFormat="1" applyFont="1" applyBorder="1"/>
    <xf numFmtId="0" fontId="0" fillId="0" borderId="0" xfId="0" applyBorder="1" applyAlignment="1"/>
    <xf numFmtId="0" fontId="36" fillId="0" borderId="0" xfId="2" applyNumberFormat="1" applyFont="1" applyBorder="1"/>
    <xf numFmtId="0" fontId="37" fillId="0" borderId="0" xfId="2" applyFont="1" applyAlignment="1">
      <alignment vertical="top"/>
    </xf>
    <xf numFmtId="0" fontId="37" fillId="0" borderId="0" xfId="2" applyFont="1" applyAlignment="1">
      <alignment horizontal="left" vertical="top"/>
    </xf>
    <xf numFmtId="0" fontId="38" fillId="0" borderId="0" xfId="2" applyFont="1" applyAlignment="1">
      <alignment horizontal="left" vertical="top"/>
    </xf>
    <xf numFmtId="0" fontId="39" fillId="0" borderId="0" xfId="2" applyFont="1" applyAlignment="1">
      <alignment horizontal="left" vertical="top"/>
    </xf>
    <xf numFmtId="0" fontId="38" fillId="0" borderId="0" xfId="2" applyFont="1"/>
    <xf numFmtId="164" fontId="41" fillId="0" borderId="1" xfId="5" quotePrefix="1" applyNumberFormat="1" applyFont="1" applyFill="1" applyBorder="1"/>
    <xf numFmtId="164" fontId="4" fillId="0" borderId="7" xfId="2" applyNumberFormat="1" applyFont="1" applyBorder="1"/>
    <xf numFmtId="164" fontId="41" fillId="0" borderId="1" xfId="5" applyNumberFormat="1" applyFont="1" applyFill="1" applyBorder="1"/>
    <xf numFmtId="0" fontId="42" fillId="0" borderId="10" xfId="0" applyFont="1" applyBorder="1" applyAlignment="1"/>
    <xf numFmtId="0" fontId="42" fillId="0" borderId="16" xfId="0" applyFont="1" applyBorder="1" applyAlignment="1"/>
    <xf numFmtId="164" fontId="4" fillId="2" borderId="7" xfId="2" applyNumberFormat="1" applyFont="1" applyFill="1" applyBorder="1"/>
    <xf numFmtId="164" fontId="5" fillId="2" borderId="1" xfId="2" applyNumberFormat="1" applyFont="1" applyFill="1" applyBorder="1"/>
    <xf numFmtId="0" fontId="0" fillId="0" borderId="14" xfId="0" applyBorder="1" applyAlignment="1">
      <alignment vertical="top" wrapText="1"/>
    </xf>
    <xf numFmtId="164" fontId="41" fillId="0" borderId="1" xfId="5" applyNumberFormat="1" applyFont="1" applyFill="1" applyBorder="1" applyAlignment="1">
      <alignment wrapText="1"/>
    </xf>
    <xf numFmtId="0" fontId="4" fillId="2" borderId="0" xfId="2" applyNumberFormat="1" applyFont="1" applyFill="1"/>
    <xf numFmtId="164" fontId="43" fillId="0" borderId="1" xfId="2" applyNumberFormat="1" applyFont="1" applyBorder="1"/>
    <xf numFmtId="164" fontId="43" fillId="0" borderId="7" xfId="2" applyNumberFormat="1" applyFont="1" applyBorder="1"/>
    <xf numFmtId="164" fontId="43" fillId="0" borderId="8" xfId="2" applyNumberFormat="1" applyFont="1" applyBorder="1"/>
    <xf numFmtId="0" fontId="2" fillId="0" borderId="7" xfId="7" applyFont="1" applyBorder="1" applyAlignment="1">
      <alignment horizontal="center"/>
    </xf>
    <xf numFmtId="0" fontId="2" fillId="0" borderId="8" xfId="7" applyFont="1" applyBorder="1" applyAlignment="1">
      <alignment horizontal="center" vertical="center"/>
    </xf>
    <xf numFmtId="0" fontId="42" fillId="0" borderId="8" xfId="0" applyFont="1" applyBorder="1"/>
    <xf numFmtId="0" fontId="42" fillId="0" borderId="7" xfId="0" applyFont="1" applyBorder="1"/>
    <xf numFmtId="0" fontId="2" fillId="0" borderId="17" xfId="7" applyFont="1" applyBorder="1" applyAlignment="1">
      <alignment horizontal="center"/>
    </xf>
    <xf numFmtId="0" fontId="42" fillId="0" borderId="11" xfId="0" applyFont="1" applyBorder="1"/>
    <xf numFmtId="0" fontId="42" fillId="0" borderId="14" xfId="0" applyFont="1" applyBorder="1"/>
    <xf numFmtId="164" fontId="41" fillId="2" borderId="1" xfId="5" quotePrefix="1" applyNumberFormat="1" applyFont="1" applyFill="1" applyBorder="1"/>
    <xf numFmtId="0" fontId="0" fillId="2" borderId="14" xfId="0" applyFill="1" applyBorder="1" applyAlignment="1">
      <alignment vertical="top" wrapText="1"/>
    </xf>
    <xf numFmtId="164" fontId="43" fillId="2" borderId="1" xfId="2" applyNumberFormat="1" applyFont="1" applyFill="1" applyBorder="1"/>
    <xf numFmtId="164" fontId="43" fillId="2" borderId="7" xfId="2" applyNumberFormat="1" applyFont="1" applyFill="1" applyBorder="1"/>
    <xf numFmtId="39" fontId="43" fillId="2" borderId="1" xfId="2" applyNumberFormat="1" applyFont="1" applyFill="1" applyBorder="1"/>
    <xf numFmtId="164" fontId="43" fillId="2" borderId="8" xfId="2" applyNumberFormat="1" applyFont="1" applyFill="1" applyBorder="1"/>
    <xf numFmtId="0" fontId="42" fillId="0" borderId="12" xfId="0" applyFont="1" applyBorder="1"/>
    <xf numFmtId="0" fontId="42" fillId="0" borderId="4" xfId="0" applyFont="1" applyBorder="1"/>
    <xf numFmtId="0" fontId="2" fillId="2" borderId="1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/>
    </xf>
    <xf numFmtId="0" fontId="2" fillId="2" borderId="7" xfId="7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4" xfId="0" applyBorder="1" applyAlignment="1">
      <alignment vertical="top" wrapText="1"/>
    </xf>
    <xf numFmtId="0" fontId="34" fillId="0" borderId="0" xfId="2" applyNumberFormat="1" applyFont="1"/>
    <xf numFmtId="0" fontId="34" fillId="2" borderId="0" xfId="2" applyNumberFormat="1" applyFont="1" applyFill="1"/>
    <xf numFmtId="164" fontId="34" fillId="2" borderId="0" xfId="2" applyNumberFormat="1" applyFont="1" applyFill="1" applyBorder="1"/>
    <xf numFmtId="164" fontId="44" fillId="2" borderId="0" xfId="5" applyNumberFormat="1" applyFont="1" applyFill="1" applyBorder="1"/>
    <xf numFmtId="0" fontId="37" fillId="2" borderId="0" xfId="2" applyFont="1" applyFill="1"/>
    <xf numFmtId="0" fontId="40" fillId="2" borderId="0" xfId="2" applyFont="1" applyFill="1"/>
    <xf numFmtId="166" fontId="38" fillId="2" borderId="0" xfId="2" applyNumberFormat="1" applyFont="1" applyFill="1"/>
    <xf numFmtId="164" fontId="4" fillId="2" borderId="5" xfId="2" applyNumberFormat="1" applyFont="1" applyFill="1" applyBorder="1" applyAlignment="1">
      <alignment horizontal="center" vertical="center"/>
    </xf>
    <xf numFmtId="0" fontId="2" fillId="2" borderId="1" xfId="7" applyFont="1" applyFill="1" applyBorder="1"/>
    <xf numFmtId="164" fontId="3" fillId="2" borderId="8" xfId="7" applyNumberFormat="1" applyFill="1" applyBorder="1"/>
    <xf numFmtId="164" fontId="4" fillId="2" borderId="6" xfId="2" applyNumberFormat="1" applyFont="1" applyFill="1" applyBorder="1" applyAlignment="1">
      <alignment horizontal="center" vertical="center"/>
    </xf>
    <xf numFmtId="164" fontId="3" fillId="2" borderId="2" xfId="7" applyNumberFormat="1" applyFill="1" applyBorder="1"/>
    <xf numFmtId="164" fontId="3" fillId="2" borderId="1" xfId="7" applyNumberFormat="1" applyFill="1" applyBorder="1"/>
    <xf numFmtId="164" fontId="3" fillId="2" borderId="12" xfId="7" applyNumberFormat="1" applyFill="1" applyBorder="1"/>
    <xf numFmtId="164" fontId="4" fillId="2" borderId="14" xfId="2" applyNumberFormat="1" applyFont="1" applyFill="1" applyBorder="1" applyAlignment="1">
      <alignment horizontal="center" vertical="center"/>
    </xf>
    <xf numFmtId="0" fontId="2" fillId="2" borderId="5" xfId="7" applyFont="1" applyFill="1" applyBorder="1"/>
    <xf numFmtId="0" fontId="0" fillId="2" borderId="2" xfId="0" applyFill="1" applyBorder="1" applyAlignment="1">
      <alignment horizontal="center" vertical="top" wrapText="1"/>
    </xf>
    <xf numFmtId="2" fontId="3" fillId="2" borderId="1" xfId="7" applyNumberFormat="1" applyFill="1" applyBorder="1" applyAlignment="1">
      <alignment horizontal="center"/>
    </xf>
    <xf numFmtId="0" fontId="2" fillId="2" borderId="21" xfId="7" applyFont="1" applyFill="1" applyBorder="1" applyAlignment="1">
      <alignment horizontal="center" vertical="center"/>
    </xf>
    <xf numFmtId="0" fontId="2" fillId="2" borderId="22" xfId="7" applyFont="1" applyFill="1" applyBorder="1" applyAlignment="1">
      <alignment horizontal="center"/>
    </xf>
    <xf numFmtId="164" fontId="40" fillId="0" borderId="0" xfId="2" applyNumberFormat="1" applyFont="1"/>
    <xf numFmtId="0" fontId="42" fillId="0" borderId="10" xfId="0" applyFont="1" applyBorder="1"/>
    <xf numFmtId="164" fontId="46" fillId="0" borderId="0" xfId="2" applyNumberFormat="1" applyFont="1"/>
    <xf numFmtId="164" fontId="46" fillId="2" borderId="0" xfId="2" applyNumberFormat="1" applyFont="1" applyFill="1"/>
    <xf numFmtId="164" fontId="38" fillId="2" borderId="0" xfId="2" applyNumberFormat="1" applyFont="1" applyFill="1"/>
    <xf numFmtId="0" fontId="42" fillId="0" borderId="0" xfId="0" applyFont="1"/>
    <xf numFmtId="0" fontId="42" fillId="0" borderId="16" xfId="0" applyFont="1" applyBorder="1"/>
    <xf numFmtId="164" fontId="2" fillId="0" borderId="1" xfId="5" applyNumberFormat="1" applyFont="1" applyFill="1" applyBorder="1"/>
    <xf numFmtId="164" fontId="47" fillId="0" borderId="0" xfId="2" applyNumberFormat="1" applyFont="1"/>
    <xf numFmtId="164" fontId="47" fillId="2" borderId="0" xfId="2" applyNumberFormat="1" applyFont="1" applyFill="1"/>
    <xf numFmtId="164" fontId="44" fillId="2" borderId="0" xfId="5" applyNumberFormat="1" applyFont="1" applyFill="1"/>
    <xf numFmtId="0" fontId="0" fillId="2" borderId="11" xfId="0" applyFill="1" applyBorder="1"/>
    <xf numFmtId="0" fontId="0" fillId="2" borderId="14" xfId="0" applyFill="1" applyBorder="1"/>
    <xf numFmtId="0" fontId="42" fillId="2" borderId="12" xfId="0" applyFont="1" applyFill="1" applyBorder="1"/>
    <xf numFmtId="0" fontId="42" fillId="2" borderId="4" xfId="0" applyFont="1" applyFill="1" applyBorder="1"/>
    <xf numFmtId="164" fontId="40" fillId="2" borderId="0" xfId="2" applyNumberFormat="1" applyFont="1" applyFill="1"/>
    <xf numFmtId="0" fontId="42" fillId="2" borderId="0" xfId="0" applyFont="1" applyFill="1"/>
    <xf numFmtId="164" fontId="42" fillId="2" borderId="0" xfId="0" applyNumberFormat="1" applyFont="1" applyFill="1"/>
    <xf numFmtId="0" fontId="42" fillId="2" borderId="8" xfId="0" applyFont="1" applyFill="1" applyBorder="1"/>
    <xf numFmtId="0" fontId="42" fillId="2" borderId="7" xfId="0" applyFont="1" applyFill="1" applyBorder="1"/>
    <xf numFmtId="164" fontId="40" fillId="0" borderId="16" xfId="2" applyNumberFormat="1" applyFont="1" applyBorder="1" applyAlignment="1">
      <alignment vertical="top" wrapText="1"/>
    </xf>
    <xf numFmtId="0" fontId="42" fillId="2" borderId="10" xfId="0" applyFont="1" applyFill="1" applyBorder="1"/>
    <xf numFmtId="0" fontId="42" fillId="2" borderId="16" xfId="0" applyFont="1" applyFill="1" applyBorder="1"/>
    <xf numFmtId="0" fontId="42" fillId="2" borderId="11" xfId="0" applyFont="1" applyFill="1" applyBorder="1"/>
    <xf numFmtId="0" fontId="42" fillId="2" borderId="14" xfId="0" applyFont="1" applyFill="1" applyBorder="1"/>
    <xf numFmtId="164" fontId="2" fillId="0" borderId="5" xfId="5" applyNumberFormat="1" applyFont="1" applyFill="1" applyBorder="1"/>
    <xf numFmtId="164" fontId="4" fillId="2" borderId="5" xfId="2" applyNumberFormat="1" applyFont="1" applyFill="1" applyBorder="1"/>
    <xf numFmtId="0" fontId="23" fillId="0" borderId="1" xfId="0" applyFont="1" applyBorder="1" applyAlignment="1">
      <alignment vertical="top" wrapText="1"/>
    </xf>
    <xf numFmtId="0" fontId="34" fillId="2" borderId="1" xfId="2" applyNumberFormat="1" applyFont="1" applyFill="1" applyBorder="1"/>
    <xf numFmtId="164" fontId="34" fillId="2" borderId="1" xfId="2" applyNumberFormat="1" applyFont="1" applyFill="1" applyBorder="1"/>
    <xf numFmtId="0" fontId="34" fillId="2" borderId="0" xfId="2" applyNumberFormat="1" applyFont="1" applyFill="1" applyBorder="1"/>
    <xf numFmtId="0" fontId="42" fillId="2" borderId="0" xfId="0" applyFont="1" applyFill="1" applyBorder="1"/>
    <xf numFmtId="0" fontId="2" fillId="0" borderId="10" xfId="7" applyFont="1" applyBorder="1" applyAlignment="1">
      <alignment horizontal="center"/>
    </xf>
    <xf numFmtId="164" fontId="41" fillId="0" borderId="7" xfId="5" quotePrefix="1" applyNumberFormat="1" applyFont="1" applyFill="1" applyBorder="1"/>
    <xf numFmtId="0" fontId="34" fillId="0" borderId="16" xfId="2" applyNumberFormat="1" applyFont="1" applyBorder="1"/>
    <xf numFmtId="0" fontId="34" fillId="0" borderId="4" xfId="2" applyNumberFormat="1" applyFont="1" applyBorder="1"/>
    <xf numFmtId="0" fontId="4" fillId="2" borderId="5" xfId="2" applyNumberFormat="1" applyFont="1" applyFill="1" applyBorder="1"/>
    <xf numFmtId="0" fontId="34" fillId="0" borderId="2" xfId="2" applyNumberFormat="1" applyFont="1" applyBorder="1"/>
    <xf numFmtId="0" fontId="42" fillId="2" borderId="1" xfId="0" applyFont="1" applyFill="1" applyBorder="1"/>
    <xf numFmtId="0" fontId="37" fillId="0" borderId="0" xfId="2" applyFont="1"/>
    <xf numFmtId="0" fontId="38" fillId="2" borderId="0" xfId="2" applyFont="1" applyFill="1"/>
    <xf numFmtId="0" fontId="49" fillId="2" borderId="0" xfId="2" applyFont="1" applyFill="1"/>
    <xf numFmtId="164" fontId="4" fillId="2" borderId="0" xfId="2" applyNumberFormat="1" applyFont="1" applyFill="1"/>
    <xf numFmtId="0" fontId="50" fillId="2" borderId="0" xfId="5" applyNumberFormat="1" applyFont="1" applyFill="1"/>
    <xf numFmtId="0" fontId="0" fillId="0" borderId="3" xfId="0" applyBorder="1" applyAlignment="1">
      <alignment wrapText="1"/>
    </xf>
    <xf numFmtId="0" fontId="40" fillId="0" borderId="0" xfId="2" applyFont="1"/>
    <xf numFmtId="0" fontId="39" fillId="2" borderId="0" xfId="2" applyFont="1" applyFill="1"/>
    <xf numFmtId="0" fontId="0" fillId="0" borderId="14" xfId="0" applyBorder="1" applyAlignment="1">
      <alignment wrapText="1"/>
    </xf>
    <xf numFmtId="0" fontId="40" fillId="2" borderId="0" xfId="2" applyNumberFormat="1" applyFont="1" applyFill="1"/>
    <xf numFmtId="166" fontId="37" fillId="2" borderId="0" xfId="2" applyNumberFormat="1" applyFont="1" applyFill="1"/>
    <xf numFmtId="164" fontId="43" fillId="2" borderId="0" xfId="2" applyNumberFormat="1" applyFont="1" applyFill="1"/>
    <xf numFmtId="166" fontId="43" fillId="2" borderId="0" xfId="2" applyNumberFormat="1" applyFont="1" applyFill="1"/>
    <xf numFmtId="0" fontId="12" fillId="2" borderId="11" xfId="0" applyFont="1" applyFill="1" applyBorder="1"/>
    <xf numFmtId="164" fontId="43" fillId="0" borderId="23" xfId="2" applyNumberFormat="1" applyFont="1" applyBorder="1"/>
    <xf numFmtId="164" fontId="43" fillId="2" borderId="23" xfId="2" applyNumberFormat="1" applyFont="1" applyFill="1" applyBorder="1"/>
    <xf numFmtId="39" fontId="43" fillId="2" borderId="23" xfId="2" applyNumberFormat="1" applyFont="1" applyFill="1" applyBorder="1"/>
    <xf numFmtId="0" fontId="35" fillId="0" borderId="0" xfId="2" applyNumberFormat="1" applyFont="1"/>
    <xf numFmtId="0" fontId="35" fillId="2" borderId="0" xfId="2" applyNumberFormat="1" applyFont="1" applyFill="1"/>
    <xf numFmtId="0" fontId="51" fillId="2" borderId="0" xfId="2" applyFont="1" applyFill="1"/>
    <xf numFmtId="164" fontId="35" fillId="2" borderId="0" xfId="2" applyNumberFormat="1" applyFont="1" applyFill="1"/>
    <xf numFmtId="0" fontId="54" fillId="2" borderId="11" xfId="0" applyFont="1" applyFill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4" fontId="2" fillId="0" borderId="17" xfId="5" applyNumberFormat="1" applyFont="1" applyFill="1" applyBorder="1"/>
    <xf numFmtId="0" fontId="21" fillId="0" borderId="5" xfId="7" applyFont="1" applyBorder="1" applyAlignment="1">
      <alignment horizontal="center" vertical="center"/>
    </xf>
    <xf numFmtId="0" fontId="0" fillId="2" borderId="10" xfId="0" applyFill="1" applyBorder="1"/>
    <xf numFmtId="0" fontId="0" fillId="0" borderId="0" xfId="0" applyFont="1"/>
    <xf numFmtId="164" fontId="4" fillId="2" borderId="14" xfId="2" applyNumberFormat="1" applyFont="1" applyFill="1" applyBorder="1"/>
    <xf numFmtId="164" fontId="34" fillId="2" borderId="8" xfId="2" applyNumberFormat="1" applyFont="1" applyFill="1" applyBorder="1"/>
    <xf numFmtId="164" fontId="4" fillId="2" borderId="11" xfId="2" applyNumberFormat="1" applyFont="1" applyFill="1" applyBorder="1"/>
    <xf numFmtId="0" fontId="56" fillId="0" borderId="4" xfId="7" applyFont="1" applyBorder="1" applyAlignment="1">
      <alignment horizontal="center" wrapText="1"/>
    </xf>
    <xf numFmtId="0" fontId="34" fillId="0" borderId="1" xfId="2" applyNumberFormat="1" applyFont="1" applyBorder="1" applyAlignment="1">
      <alignment horizontal="center"/>
    </xf>
    <xf numFmtId="164" fontId="57" fillId="0" borderId="0" xfId="2" applyNumberFormat="1" applyFont="1" applyBorder="1"/>
    <xf numFmtId="164" fontId="11" fillId="2" borderId="0" xfId="2" applyNumberFormat="1" applyFont="1" applyFill="1" applyBorder="1"/>
    <xf numFmtId="164" fontId="58" fillId="2" borderId="0" xfId="2" applyNumberFormat="1" applyFont="1" applyFill="1" applyBorder="1"/>
    <xf numFmtId="164" fontId="16" fillId="2" borderId="0" xfId="2" applyNumberFormat="1" applyFont="1" applyFill="1" applyBorder="1"/>
    <xf numFmtId="0" fontId="7" fillId="2" borderId="0" xfId="2" applyFont="1" applyFill="1" applyBorder="1" applyAlignment="1">
      <alignment horizontal="center"/>
    </xf>
    <xf numFmtId="164" fontId="59" fillId="0" borderId="0" xfId="2" applyNumberFormat="1" applyFont="1" applyBorder="1"/>
    <xf numFmtId="167" fontId="11" fillId="2" borderId="0" xfId="2" applyNumberFormat="1" applyFont="1" applyFill="1" applyBorder="1"/>
    <xf numFmtId="167" fontId="59" fillId="2" borderId="0" xfId="2" applyNumberFormat="1" applyFont="1" applyFill="1" applyBorder="1"/>
    <xf numFmtId="164" fontId="10" fillId="0" borderId="0" xfId="2" applyNumberFormat="1" applyFont="1" applyAlignment="1">
      <alignment wrapText="1"/>
    </xf>
    <xf numFmtId="0" fontId="2" fillId="2" borderId="0" xfId="1" applyFill="1"/>
    <xf numFmtId="4" fontId="42" fillId="2" borderId="12" xfId="0" applyNumberFormat="1" applyFont="1" applyFill="1" applyBorder="1"/>
    <xf numFmtId="164" fontId="60" fillId="0" borderId="0" xfId="2" applyNumberFormat="1" applyFont="1" applyBorder="1"/>
    <xf numFmtId="164" fontId="60" fillId="2" borderId="0" xfId="2" applyNumberFormat="1" applyFont="1" applyFill="1" applyBorder="1"/>
    <xf numFmtId="164" fontId="61" fillId="2" borderId="0" xfId="2" applyNumberFormat="1" applyFont="1" applyFill="1" applyBorder="1"/>
    <xf numFmtId="166" fontId="62" fillId="2" borderId="0" xfId="2" applyNumberFormat="1" applyFont="1" applyFill="1" applyBorder="1"/>
    <xf numFmtId="166" fontId="61" fillId="2" borderId="0" xfId="2" applyNumberFormat="1" applyFont="1" applyFill="1" applyBorder="1"/>
    <xf numFmtId="0" fontId="21" fillId="0" borderId="1" xfId="7" applyFont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164" fontId="4" fillId="2" borderId="8" xfId="2" applyNumberFormat="1" applyFont="1" applyFill="1" applyBorder="1"/>
    <xf numFmtId="164" fontId="34" fillId="2" borderId="2" xfId="2" applyNumberFormat="1" applyFont="1" applyFill="1" applyBorder="1"/>
    <xf numFmtId="0" fontId="63" fillId="2" borderId="14" xfId="0" applyFont="1" applyFill="1" applyBorder="1"/>
    <xf numFmtId="0" fontId="64" fillId="2" borderId="11" xfId="0" applyFont="1" applyFill="1" applyBorder="1"/>
    <xf numFmtId="164" fontId="4" fillId="0" borderId="0" xfId="2" applyNumberFormat="1" applyFont="1"/>
    <xf numFmtId="164" fontId="4" fillId="2" borderId="0" xfId="2" applyNumberFormat="1" applyFont="1" applyFill="1" applyBorder="1"/>
    <xf numFmtId="0" fontId="62" fillId="0" borderId="16" xfId="2" applyNumberFormat="1" applyFont="1" applyBorder="1" applyAlignment="1">
      <alignment horizontal="center" vertical="top" wrapText="1"/>
    </xf>
    <xf numFmtId="0" fontId="2" fillId="0" borderId="20" xfId="7" applyFont="1" applyBorder="1" applyAlignment="1">
      <alignment horizontal="left" vertical="center"/>
    </xf>
    <xf numFmtId="164" fontId="66" fillId="0" borderId="8" xfId="2" applyNumberFormat="1" applyFont="1" applyBorder="1"/>
    <xf numFmtId="164" fontId="66" fillId="0" borderId="7" xfId="2" applyNumberFormat="1" applyFont="1" applyBorder="1"/>
    <xf numFmtId="0" fontId="0" fillId="0" borderId="12" xfId="0" applyFont="1" applyBorder="1"/>
    <xf numFmtId="0" fontId="0" fillId="0" borderId="4" xfId="0" applyFont="1" applyBorder="1"/>
    <xf numFmtId="164" fontId="66" fillId="0" borderId="0" xfId="2" applyNumberFormat="1" applyFont="1" applyBorder="1"/>
    <xf numFmtId="164" fontId="41" fillId="0" borderId="1" xfId="2" applyNumberFormat="1" applyFont="1" applyBorder="1"/>
    <xf numFmtId="164" fontId="66" fillId="0" borderId="1" xfId="2" applyNumberFormat="1" applyFont="1" applyBorder="1"/>
    <xf numFmtId="164" fontId="37" fillId="0" borderId="1" xfId="2" applyNumberFormat="1" applyFont="1" applyBorder="1"/>
    <xf numFmtId="164" fontId="0" fillId="0" borderId="0" xfId="0" applyNumberFormat="1" applyFont="1"/>
    <xf numFmtId="164" fontId="49" fillId="0" borderId="0" xfId="2" applyNumberFormat="1" applyFont="1"/>
    <xf numFmtId="164" fontId="43" fillId="0" borderId="0" xfId="2" applyNumberFormat="1" applyFont="1"/>
    <xf numFmtId="166" fontId="43" fillId="0" borderId="0" xfId="2" applyNumberFormat="1" applyFont="1"/>
    <xf numFmtId="166" fontId="38" fillId="0" borderId="0" xfId="2" applyNumberFormat="1" applyFont="1"/>
    <xf numFmtId="164" fontId="66" fillId="2" borderId="18" xfId="2" applyNumberFormat="1" applyFont="1" applyFill="1" applyBorder="1"/>
    <xf numFmtId="164" fontId="66" fillId="2" borderId="0" xfId="2" applyNumberFormat="1" applyFont="1" applyFill="1" applyBorder="1"/>
    <xf numFmtId="0" fontId="43" fillId="2" borderId="0" xfId="2" applyFont="1" applyFill="1" applyAlignment="1"/>
    <xf numFmtId="164" fontId="37" fillId="2" borderId="0" xfId="2" applyNumberFormat="1" applyFont="1" applyFill="1" applyBorder="1"/>
    <xf numFmtId="166" fontId="38" fillId="2" borderId="0" xfId="2" applyNumberFormat="1" applyFont="1" applyFill="1" applyBorder="1"/>
    <xf numFmtId="164" fontId="66" fillId="2" borderId="8" xfId="2" applyNumberFormat="1" applyFont="1" applyFill="1" applyBorder="1"/>
    <xf numFmtId="164" fontId="66" fillId="2" borderId="7" xfId="2" applyNumberFormat="1" applyFont="1" applyFill="1" applyBorder="1"/>
    <xf numFmtId="164" fontId="67" fillId="2" borderId="5" xfId="2" applyNumberFormat="1" applyFont="1" applyFill="1" applyBorder="1"/>
    <xf numFmtId="164" fontId="37" fillId="2" borderId="5" xfId="2" applyNumberFormat="1" applyFont="1" applyFill="1" applyBorder="1"/>
    <xf numFmtId="164" fontId="66" fillId="2" borderId="17" xfId="2" applyNumberFormat="1" applyFont="1" applyFill="1" applyBorder="1"/>
    <xf numFmtId="164" fontId="67" fillId="2" borderId="17" xfId="2" applyNumberFormat="1" applyFont="1" applyFill="1" applyBorder="1"/>
    <xf numFmtId="164" fontId="37" fillId="2" borderId="17" xfId="2" applyNumberFormat="1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63" fillId="0" borderId="0" xfId="0" applyFont="1"/>
    <xf numFmtId="166" fontId="8" fillId="0" borderId="0" xfId="2" applyNumberFormat="1" applyFont="1"/>
    <xf numFmtId="166" fontId="49" fillId="0" borderId="0" xfId="2" applyNumberFormat="1" applyFont="1"/>
    <xf numFmtId="4" fontId="63" fillId="0" borderId="0" xfId="0" applyNumberFormat="1" applyFont="1"/>
    <xf numFmtId="0" fontId="20" fillId="0" borderId="0" xfId="0" applyFont="1"/>
    <xf numFmtId="0" fontId="1" fillId="2" borderId="0" xfId="0" applyFont="1" applyFill="1" applyBorder="1"/>
    <xf numFmtId="0" fontId="19" fillId="2" borderId="0" xfId="2" applyNumberFormat="1" applyFont="1" applyFill="1" applyBorder="1"/>
    <xf numFmtId="164" fontId="68" fillId="2" borderId="0" xfId="0" applyNumberFormat="1" applyFont="1" applyFill="1" applyBorder="1"/>
    <xf numFmtId="0" fontId="69" fillId="2" borderId="0" xfId="0" applyFont="1" applyFill="1" applyBorder="1"/>
    <xf numFmtId="4" fontId="1" fillId="2" borderId="0" xfId="0" applyNumberFormat="1" applyFont="1" applyFill="1" applyBorder="1"/>
    <xf numFmtId="0" fontId="1" fillId="0" borderId="0" xfId="0" applyFont="1" applyFill="1"/>
    <xf numFmtId="0" fontId="70" fillId="2" borderId="0" xfId="0" applyFont="1" applyFill="1" applyBorder="1"/>
    <xf numFmtId="0" fontId="42" fillId="0" borderId="0" xfId="0" applyFont="1" applyFill="1"/>
    <xf numFmtId="0" fontId="1" fillId="0" borderId="0" xfId="0" applyFont="1" applyFill="1" applyBorder="1"/>
    <xf numFmtId="0" fontId="71" fillId="0" borderId="0" xfId="0" applyFont="1" applyFill="1" applyBorder="1"/>
    <xf numFmtId="0" fontId="37" fillId="0" borderId="1" xfId="2" applyFont="1" applyBorder="1" applyAlignment="1">
      <alignment horizontal="left" vertical="top"/>
    </xf>
    <xf numFmtId="0" fontId="2" fillId="0" borderId="24" xfId="7" applyFont="1" applyBorder="1" applyAlignment="1">
      <alignment horizontal="center" vertical="center"/>
    </xf>
    <xf numFmtId="0" fontId="2" fillId="0" borderId="19" xfId="7" applyFont="1" applyBorder="1" applyAlignment="1">
      <alignment horizontal="center"/>
    </xf>
    <xf numFmtId="0" fontId="2" fillId="0" borderId="16" xfId="7" applyFont="1" applyBorder="1" applyAlignment="1">
      <alignment horizontal="center" vertical="center"/>
    </xf>
    <xf numFmtId="0" fontId="2" fillId="0" borderId="5" xfId="7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55" fillId="0" borderId="2" xfId="7" applyFont="1" applyBorder="1" applyAlignment="1">
      <alignment horizontal="center" wrapText="1"/>
    </xf>
    <xf numFmtId="43" fontId="2" fillId="0" borderId="0" xfId="1" applyNumberFormat="1" applyFont="1"/>
    <xf numFmtId="164" fontId="41" fillId="0" borderId="16" xfId="5" quotePrefix="1" applyNumberFormat="1" applyFont="1" applyFill="1" applyBorder="1"/>
    <xf numFmtId="164" fontId="9" fillId="2" borderId="7" xfId="2" applyNumberFormat="1" applyFont="1" applyFill="1" applyBorder="1" applyAlignment="1">
      <alignment wrapText="1"/>
    </xf>
    <xf numFmtId="0" fontId="6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1" xfId="7" applyFont="1" applyBorder="1" applyAlignment="1">
      <alignment horizontal="center" vertical="top"/>
    </xf>
    <xf numFmtId="164" fontId="59" fillId="0" borderId="1" xfId="2" applyNumberFormat="1" applyFont="1" applyBorder="1"/>
    <xf numFmtId="167" fontId="11" fillId="2" borderId="1" xfId="2" applyNumberFormat="1" applyFont="1" applyFill="1" applyBorder="1"/>
    <xf numFmtId="167" fontId="13" fillId="2" borderId="1" xfId="2" applyNumberFormat="1" applyFont="1" applyFill="1" applyBorder="1"/>
    <xf numFmtId="164" fontId="72" fillId="2" borderId="0" xfId="2" applyNumberFormat="1" applyFont="1" applyFill="1" applyBorder="1"/>
    <xf numFmtId="164" fontId="5" fillId="0" borderId="1" xfId="2" applyNumberFormat="1" applyFont="1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0" fillId="0" borderId="1" xfId="2" applyNumberFormat="1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48" fillId="0" borderId="1" xfId="0" applyFont="1" applyBorder="1" applyAlignment="1"/>
    <xf numFmtId="0" fontId="65" fillId="0" borderId="16" xfId="0" applyFont="1" applyBorder="1" applyAlignment="1">
      <alignment wrapText="1"/>
    </xf>
    <xf numFmtId="0" fontId="65" fillId="0" borderId="14" xfId="0" applyFont="1" applyBorder="1" applyAlignment="1">
      <alignment wrapText="1"/>
    </xf>
    <xf numFmtId="164" fontId="10" fillId="0" borderId="16" xfId="2" applyNumberFormat="1" applyFont="1" applyBorder="1" applyAlignment="1">
      <alignment horizontal="center" vertical="center" wrapText="1"/>
    </xf>
    <xf numFmtId="164" fontId="10" fillId="0" borderId="14" xfId="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/>
    <xf numFmtId="164" fontId="4" fillId="0" borderId="10" xfId="2" applyNumberFormat="1" applyFont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 wrapText="1"/>
    </xf>
    <xf numFmtId="2" fontId="3" fillId="0" borderId="5" xfId="7" applyNumberFormat="1" applyBorder="1" applyAlignment="1">
      <alignment horizontal="center" vertical="top" wrapText="1"/>
    </xf>
    <xf numFmtId="2" fontId="3" fillId="0" borderId="2" xfId="7" applyNumberForma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0" fillId="0" borderId="7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164" fontId="3" fillId="3" borderId="5" xfId="7" applyNumberFormat="1" applyFill="1" applyBorder="1" applyAlignment="1">
      <alignment vertical="center"/>
    </xf>
    <xf numFmtId="164" fontId="3" fillId="3" borderId="6" xfId="7" applyNumberFormat="1" applyFill="1" applyBorder="1" applyAlignment="1">
      <alignment vertical="center"/>
    </xf>
    <xf numFmtId="164" fontId="3" fillId="3" borderId="2" xfId="7" applyNumberFormat="1" applyFill="1" applyBorder="1" applyAlignment="1">
      <alignment vertical="center"/>
    </xf>
    <xf numFmtId="164" fontId="4" fillId="2" borderId="10" xfId="2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" fontId="3" fillId="2" borderId="5" xfId="7" applyNumberForma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164" fontId="40" fillId="0" borderId="16" xfId="2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2" fillId="0" borderId="10" xfId="0" applyFont="1" applyBorder="1" applyAlignment="1"/>
    <xf numFmtId="0" fontId="42" fillId="0" borderId="16" xfId="0" applyFont="1" applyBorder="1" applyAlignment="1"/>
    <xf numFmtId="0" fontId="42" fillId="0" borderId="10" xfId="0" applyFont="1" applyBorder="1" applyAlignment="1">
      <alignment vertical="top"/>
    </xf>
    <xf numFmtId="0" fontId="42" fillId="0" borderId="16" xfId="0" applyFont="1" applyBorder="1" applyAlignment="1">
      <alignment vertical="top"/>
    </xf>
    <xf numFmtId="164" fontId="40" fillId="2" borderId="16" xfId="2" applyNumberFormat="1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42" fillId="0" borderId="8" xfId="0" applyFont="1" applyBorder="1" applyAlignment="1"/>
    <xf numFmtId="0" fontId="42" fillId="0" borderId="7" xfId="0" applyFont="1" applyBorder="1" applyAlignment="1"/>
    <xf numFmtId="0" fontId="40" fillId="0" borderId="16" xfId="2" applyFont="1" applyBorder="1" applyAlignment="1">
      <alignment vertical="top" wrapText="1"/>
    </xf>
    <xf numFmtId="0" fontId="40" fillId="0" borderId="1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164" fontId="45" fillId="3" borderId="16" xfId="7" applyNumberFormat="1" applyFont="1" applyFill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4" xfId="0" applyFont="1" applyBorder="1" applyAlignment="1">
      <alignment vertical="top" wrapText="1"/>
    </xf>
    <xf numFmtId="164" fontId="40" fillId="0" borderId="16" xfId="2" applyNumberFormat="1" applyFont="1" applyBorder="1" applyAlignment="1">
      <alignment wrapText="1"/>
    </xf>
    <xf numFmtId="0" fontId="0" fillId="0" borderId="14" xfId="0" applyBorder="1" applyAlignment="1">
      <alignment wrapText="1"/>
    </xf>
    <xf numFmtId="164" fontId="40" fillId="0" borderId="5" xfId="2" applyNumberFormat="1" applyFont="1" applyBorder="1" applyAlignment="1">
      <alignment wrapText="1"/>
    </xf>
    <xf numFmtId="164" fontId="40" fillId="0" borderId="6" xfId="2" applyNumberFormat="1" applyFont="1" applyBorder="1" applyAlignment="1">
      <alignment wrapText="1"/>
    </xf>
    <xf numFmtId="0" fontId="48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42" fillId="2" borderId="10" xfId="0" applyFont="1" applyFill="1" applyBorder="1" applyAlignment="1">
      <alignment vertical="center"/>
    </xf>
    <xf numFmtId="0" fontId="42" fillId="2" borderId="16" xfId="0" applyFont="1" applyFill="1" applyBorder="1" applyAlignment="1">
      <alignment vertical="center"/>
    </xf>
    <xf numFmtId="0" fontId="42" fillId="2" borderId="11" xfId="0" applyFont="1" applyFill="1" applyBorder="1" applyAlignment="1">
      <alignment vertical="center"/>
    </xf>
    <xf numFmtId="0" fontId="42" fillId="2" borderId="14" xfId="0" applyFont="1" applyFill="1" applyBorder="1" applyAlignment="1">
      <alignment vertical="center"/>
    </xf>
    <xf numFmtId="0" fontId="42" fillId="2" borderId="12" xfId="0" applyFont="1" applyFill="1" applyBorder="1" applyAlignment="1">
      <alignment vertical="center"/>
    </xf>
    <xf numFmtId="0" fontId="42" fillId="2" borderId="4" xfId="0" applyFont="1" applyFill="1" applyBorder="1" applyAlignment="1">
      <alignment vertical="center"/>
    </xf>
    <xf numFmtId="0" fontId="40" fillId="0" borderId="16" xfId="2" applyFont="1" applyBorder="1" applyAlignment="1">
      <alignment wrapText="1"/>
    </xf>
    <xf numFmtId="0" fontId="40" fillId="0" borderId="14" xfId="2" applyFont="1" applyBorder="1" applyAlignment="1">
      <alignment wrapText="1"/>
    </xf>
    <xf numFmtId="164" fontId="51" fillId="0" borderId="16" xfId="2" applyNumberFormat="1" applyFont="1" applyBorder="1" applyAlignment="1">
      <alignment vertical="top" wrapText="1"/>
    </xf>
    <xf numFmtId="164" fontId="52" fillId="0" borderId="16" xfId="2" applyNumberFormat="1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164" fontId="51" fillId="0" borderId="14" xfId="2" applyNumberFormat="1" applyFont="1" applyBorder="1" applyAlignment="1">
      <alignment vertical="top" wrapText="1"/>
    </xf>
    <xf numFmtId="164" fontId="66" fillId="2" borderId="0" xfId="2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5" fillId="0" borderId="16" xfId="7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5" fillId="0" borderId="14" xfId="7" applyFont="1" applyBorder="1" applyAlignment="1">
      <alignment horizontal="center" wrapText="1"/>
    </xf>
    <xf numFmtId="0" fontId="55" fillId="0" borderId="4" xfId="7" applyFont="1" applyBorder="1" applyAlignment="1">
      <alignment horizontal="center" wrapText="1"/>
    </xf>
    <xf numFmtId="164" fontId="11" fillId="0" borderId="16" xfId="2" applyNumberFormat="1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65" fillId="0" borderId="16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6" fillId="0" borderId="17" xfId="7" applyFont="1" applyBorder="1" applyAlignment="1">
      <alignment horizontal="center" vertical="top" wrapText="1"/>
    </xf>
    <xf numFmtId="0" fontId="56" fillId="0" borderId="0" xfId="7" applyFont="1" applyBorder="1" applyAlignment="1">
      <alignment horizontal="center" vertical="top" wrapText="1"/>
    </xf>
    <xf numFmtId="0" fontId="56" fillId="0" borderId="3" xfId="7" applyFont="1" applyBorder="1" applyAlignment="1">
      <alignment horizontal="center" vertical="top" wrapText="1"/>
    </xf>
    <xf numFmtId="0" fontId="55" fillId="0" borderId="5" xfId="7" applyFont="1" applyBorder="1" applyAlignment="1">
      <alignment horizontal="center" wrapText="1"/>
    </xf>
    <xf numFmtId="0" fontId="55" fillId="0" borderId="2" xfId="7" applyFont="1" applyBorder="1" applyAlignment="1">
      <alignment horizontal="center" wrapText="1"/>
    </xf>
  </cellXfs>
  <cellStyles count="8">
    <cellStyle name="Normal_2006штаты МК1" xfId="4"/>
    <cellStyle name="Normal_2006штаты МК1 2" xfId="2"/>
    <cellStyle name="Обычный" xfId="0" builtinId="0"/>
    <cellStyle name="Обычный 2" xfId="1"/>
    <cellStyle name="Обычный 2 2" xfId="3"/>
    <cellStyle name="Обычный 3" xfId="5"/>
    <cellStyle name="Обычный 4" xfId="6"/>
    <cellStyle name="Обычный 5" xfId="7"/>
  </cellStyles>
  <dxfs count="164"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>
          <fgColor auto="1"/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  <dxf>
      <fill>
        <patternFill patternType="gray0625"/>
      </fill>
    </dxf>
    <dxf>
      <fill>
        <patternFill patternType="none">
          <fgColor auto="1"/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4;&#1090;&#1072;&#1090;&#1085;&#1086;&#1077;%20&#1088;&#1072;&#1089;&#1087;&#1080;&#1089;&#1072;&#1085;&#1080;&#1077;%202018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4;&#1090;&#1072;&#1090;&#1085;&#1086;&#1077;%20&#1088;&#1072;&#1089;&#1087;&#1080;&#1089;&#1072;&#1085;&#1080;&#1077;%2001_06_2015%20-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лады"/>
      <sheetName val="Штат расстановка"/>
      <sheetName val="Шт расписаниеМинкульт"/>
    </sheetNames>
    <sheetDataSet>
      <sheetData sheetId="0" refreshError="1">
        <row r="2">
          <cell r="A2" t="str">
            <v>ГНС</v>
          </cell>
        </row>
        <row r="7">
          <cell r="A7" t="str">
            <v>Заведующий сектором</v>
          </cell>
        </row>
        <row r="15">
          <cell r="A15" t="str">
            <v>Заместитель главного бухгалтера</v>
          </cell>
        </row>
        <row r="17">
          <cell r="A17" t="str">
            <v>Ведущий бухгалтер</v>
          </cell>
        </row>
        <row r="27">
          <cell r="A27" t="str">
            <v>Архивариус</v>
          </cell>
        </row>
        <row r="28">
          <cell r="A28" t="str">
            <v>Шеф-редактор</v>
          </cell>
        </row>
        <row r="29">
          <cell r="A29" t="str">
            <v>Выпускающий редактор</v>
          </cell>
        </row>
        <row r="30">
          <cell r="A30" t="str">
            <v>Верстальщик</v>
          </cell>
        </row>
        <row r="34">
          <cell r="A34" t="str">
            <v>Корректор</v>
          </cell>
        </row>
        <row r="39">
          <cell r="A39" t="str">
            <v>Главный инженер</v>
          </cell>
        </row>
        <row r="43">
          <cell r="A43" t="str">
            <v>Системный администратор</v>
          </cell>
        </row>
        <row r="44">
          <cell r="A44" t="str">
            <v>Инженер-звукооператор</v>
          </cell>
        </row>
        <row r="45">
          <cell r="A45" t="str">
            <v>Старшая уборщица служебного помещения</v>
          </cell>
        </row>
        <row r="47">
          <cell r="A47" t="str">
            <v>Старший гардеробщик</v>
          </cell>
        </row>
        <row r="48">
          <cell r="A48" t="str">
            <v>Гардеробщик</v>
          </cell>
        </row>
        <row r="49">
          <cell r="A49" t="str">
            <v>Рабочий по комплексному обслуживанию и ремонту здания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лады"/>
      <sheetName val="Штат расстановка"/>
      <sheetName val="Шт расписаниеМинкульт "/>
      <sheetName val="Вакансии"/>
      <sheetName val="табл. сравнен."/>
    </sheetNames>
    <sheetDataSet>
      <sheetData sheetId="0" refreshError="1">
        <row r="2">
          <cell r="A2" t="str">
            <v>ГНС</v>
          </cell>
        </row>
        <row r="20">
          <cell r="A20" t="str">
            <v>Специалист по кадрам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/>
  </sheetViews>
  <sheetFormatPr defaultColWidth="9.140625" defaultRowHeight="12.75"/>
  <cols>
    <col min="1" max="1" width="43.140625" style="1" customWidth="1"/>
    <col min="2" max="2" width="16.42578125" style="1" customWidth="1"/>
    <col min="3" max="3" width="19.42578125" style="1" customWidth="1"/>
    <col min="4" max="4" width="10.42578125" style="1" customWidth="1"/>
    <col min="5" max="5" width="19.7109375" style="1" customWidth="1"/>
    <col min="6" max="16384" width="9.140625" style="1"/>
  </cols>
  <sheetData>
    <row r="1" spans="1:5" s="51" customFormat="1">
      <c r="A1" s="52" t="s">
        <v>0</v>
      </c>
      <c r="C1" s="52" t="s">
        <v>1</v>
      </c>
    </row>
    <row r="2" spans="1:5" ht="15">
      <c r="A2" s="3" t="s">
        <v>2</v>
      </c>
      <c r="B2" s="4">
        <v>36950</v>
      </c>
      <c r="C2" s="1" t="s">
        <v>3</v>
      </c>
      <c r="D2" s="5">
        <v>7000</v>
      </c>
      <c r="E2" s="5"/>
    </row>
    <row r="3" spans="1:5" ht="15">
      <c r="A3" s="3" t="s">
        <v>4</v>
      </c>
      <c r="B3" s="4">
        <v>33600</v>
      </c>
      <c r="C3" s="2" t="s">
        <v>5</v>
      </c>
      <c r="D3" s="5">
        <v>3000</v>
      </c>
      <c r="E3" s="5"/>
    </row>
    <row r="4" spans="1:5" ht="15">
      <c r="A4" s="3" t="s">
        <v>6</v>
      </c>
      <c r="B4" s="4">
        <v>29950</v>
      </c>
      <c r="C4" s="1" t="s">
        <v>7</v>
      </c>
      <c r="E4" s="5"/>
    </row>
    <row r="5" spans="1:5" ht="15">
      <c r="A5" s="3" t="s">
        <v>8</v>
      </c>
      <c r="B5" s="4">
        <v>24600</v>
      </c>
      <c r="C5" s="1" t="s">
        <v>9</v>
      </c>
      <c r="E5" s="5"/>
    </row>
    <row r="6" spans="1:5" ht="15">
      <c r="A6" s="3" t="s">
        <v>10</v>
      </c>
      <c r="B6" s="4">
        <v>20500</v>
      </c>
      <c r="E6" s="5"/>
    </row>
    <row r="7" spans="1:5" ht="15">
      <c r="A7" s="6" t="s">
        <v>11</v>
      </c>
      <c r="B7" s="4">
        <v>41050</v>
      </c>
      <c r="E7" s="5"/>
    </row>
    <row r="8" spans="1:5" ht="15">
      <c r="A8" s="307" t="s">
        <v>162</v>
      </c>
      <c r="B8" s="309">
        <v>29570</v>
      </c>
      <c r="D8" s="7"/>
      <c r="E8" s="5"/>
    </row>
    <row r="9" spans="1:5" ht="15">
      <c r="A9" s="3" t="s">
        <v>12</v>
      </c>
      <c r="B9" s="4">
        <v>80000</v>
      </c>
      <c r="C9" s="1" t="s">
        <v>13</v>
      </c>
      <c r="D9" s="8"/>
      <c r="E9" s="5"/>
    </row>
    <row r="10" spans="1:5" ht="15">
      <c r="A10" s="3" t="s">
        <v>14</v>
      </c>
      <c r="B10" s="4">
        <v>56000</v>
      </c>
      <c r="D10" s="8"/>
      <c r="E10" s="5"/>
    </row>
    <row r="11" spans="1:5" ht="15">
      <c r="A11" s="9" t="s">
        <v>164</v>
      </c>
      <c r="B11" s="10">
        <v>39200</v>
      </c>
      <c r="D11" s="8"/>
      <c r="E11" s="5"/>
    </row>
    <row r="12" spans="1:5" ht="15">
      <c r="A12" s="11" t="s">
        <v>15</v>
      </c>
      <c r="B12" s="4">
        <v>56000</v>
      </c>
      <c r="D12" s="8"/>
      <c r="E12" s="5"/>
    </row>
    <row r="13" spans="1:5" ht="15">
      <c r="A13" s="3" t="s">
        <v>16</v>
      </c>
      <c r="B13" s="4"/>
      <c r="D13" s="8"/>
      <c r="E13" s="5"/>
    </row>
    <row r="14" spans="1:5" ht="15">
      <c r="A14" s="3" t="s">
        <v>17</v>
      </c>
      <c r="B14" s="4">
        <v>56000</v>
      </c>
      <c r="D14" s="8"/>
      <c r="E14" s="5"/>
    </row>
    <row r="15" spans="1:5" ht="15.75">
      <c r="A15" s="12" t="s">
        <v>18</v>
      </c>
      <c r="B15" s="4">
        <v>39200</v>
      </c>
      <c r="D15" s="8"/>
      <c r="E15" s="5"/>
    </row>
    <row r="16" spans="1:5" ht="30" customHeight="1">
      <c r="A16" s="13" t="s">
        <v>19</v>
      </c>
      <c r="B16" s="4">
        <v>39200</v>
      </c>
      <c r="D16" s="8"/>
      <c r="E16" s="5"/>
    </row>
    <row r="17" spans="1:5" ht="15.75">
      <c r="A17" s="12" t="s">
        <v>20</v>
      </c>
      <c r="B17" s="4">
        <v>33600</v>
      </c>
      <c r="D17" s="8"/>
      <c r="E17" s="5"/>
    </row>
    <row r="18" spans="1:5" ht="15">
      <c r="A18" s="3" t="s">
        <v>21</v>
      </c>
      <c r="B18" s="4"/>
      <c r="D18" s="8"/>
      <c r="E18" s="5"/>
    </row>
    <row r="19" spans="1:5" ht="15">
      <c r="A19" s="3" t="s">
        <v>22</v>
      </c>
      <c r="B19" s="4">
        <v>39200</v>
      </c>
      <c r="D19" s="8"/>
      <c r="E19" s="5"/>
    </row>
    <row r="20" spans="1:5" ht="15">
      <c r="A20" s="3" t="s">
        <v>23</v>
      </c>
      <c r="B20" s="4">
        <v>29570</v>
      </c>
      <c r="D20" s="8"/>
      <c r="E20" s="5"/>
    </row>
    <row r="21" spans="1:5" ht="15">
      <c r="A21" s="3" t="s">
        <v>24</v>
      </c>
      <c r="B21" s="4"/>
      <c r="D21" s="8"/>
      <c r="E21" s="5"/>
    </row>
    <row r="22" spans="1:5" ht="15.75">
      <c r="A22" s="14" t="s">
        <v>25</v>
      </c>
      <c r="B22" s="4">
        <v>33600</v>
      </c>
      <c r="D22" s="8"/>
      <c r="E22" s="5"/>
    </row>
    <row r="23" spans="1:5" ht="15">
      <c r="A23" s="3" t="s">
        <v>26</v>
      </c>
      <c r="B23" s="4">
        <v>24650</v>
      </c>
      <c r="D23" s="8"/>
      <c r="E23" s="5"/>
    </row>
    <row r="24" spans="1:5" ht="15">
      <c r="A24" s="3" t="s">
        <v>27</v>
      </c>
      <c r="B24" s="4">
        <v>20340</v>
      </c>
      <c r="D24" s="8"/>
      <c r="E24" s="5"/>
    </row>
    <row r="25" spans="1:5" ht="15">
      <c r="A25" s="3" t="s">
        <v>28</v>
      </c>
      <c r="B25" s="4"/>
      <c r="D25" s="8"/>
      <c r="E25" s="5"/>
    </row>
    <row r="26" spans="1:5" ht="15">
      <c r="A26" s="3" t="s">
        <v>29</v>
      </c>
      <c r="B26" s="4">
        <v>20340</v>
      </c>
      <c r="D26" s="8"/>
      <c r="E26" s="5"/>
    </row>
    <row r="27" spans="1:5" ht="15">
      <c r="A27" s="3" t="s">
        <v>30</v>
      </c>
      <c r="B27" s="4">
        <v>33600</v>
      </c>
      <c r="D27" s="8"/>
      <c r="E27" s="5"/>
    </row>
    <row r="28" spans="1:5" ht="15">
      <c r="A28" s="3" t="s">
        <v>31</v>
      </c>
      <c r="B28" s="4">
        <v>29950</v>
      </c>
      <c r="D28" s="8"/>
      <c r="E28" s="5"/>
    </row>
    <row r="29" spans="1:5" ht="15">
      <c r="A29" s="3" t="s">
        <v>32</v>
      </c>
      <c r="B29" s="4">
        <v>20340</v>
      </c>
      <c r="D29" s="8"/>
      <c r="E29" s="5"/>
    </row>
    <row r="30" spans="1:5" ht="15">
      <c r="A30" s="3" t="s">
        <v>33</v>
      </c>
      <c r="B30" s="4">
        <v>29570</v>
      </c>
      <c r="D30" s="8"/>
      <c r="E30" s="5"/>
    </row>
    <row r="31" spans="1:5" ht="15">
      <c r="A31" s="3" t="s">
        <v>34</v>
      </c>
      <c r="B31" s="4">
        <v>29570</v>
      </c>
      <c r="D31" s="8"/>
      <c r="E31" s="5"/>
    </row>
    <row r="32" spans="1:5" ht="15">
      <c r="A32" s="3" t="s">
        <v>35</v>
      </c>
      <c r="B32" s="4">
        <v>20340</v>
      </c>
      <c r="D32" s="8"/>
      <c r="E32" s="5"/>
    </row>
    <row r="33" spans="1:5" ht="15">
      <c r="A33" s="3" t="s">
        <v>36</v>
      </c>
      <c r="B33" s="4">
        <v>33600</v>
      </c>
      <c r="D33" s="8"/>
      <c r="E33" s="5"/>
    </row>
    <row r="34" spans="1:5" ht="15">
      <c r="A34" s="3" t="s">
        <v>37</v>
      </c>
      <c r="B34" s="4"/>
      <c r="D34" s="8"/>
      <c r="E34" s="5"/>
    </row>
    <row r="35" spans="1:5" ht="15">
      <c r="A35" s="15" t="s">
        <v>38</v>
      </c>
      <c r="B35" s="4">
        <v>29570</v>
      </c>
      <c r="D35" s="8"/>
      <c r="E35" s="5"/>
    </row>
    <row r="36" spans="1:5" ht="15">
      <c r="A36" s="3" t="s">
        <v>39</v>
      </c>
      <c r="B36" s="4">
        <v>39200</v>
      </c>
      <c r="D36" s="8"/>
      <c r="E36" s="5"/>
    </row>
    <row r="37" spans="1:5" ht="15">
      <c r="A37" s="3" t="s">
        <v>40</v>
      </c>
      <c r="B37" s="4"/>
      <c r="D37" s="8"/>
      <c r="E37" s="5"/>
    </row>
    <row r="38" spans="1:5" ht="15">
      <c r="A38" s="3" t="s">
        <v>161</v>
      </c>
      <c r="B38" s="4"/>
      <c r="D38" s="8"/>
      <c r="E38" s="5"/>
    </row>
    <row r="39" spans="1:5" ht="15">
      <c r="A39" s="3" t="s">
        <v>41</v>
      </c>
      <c r="B39" s="4">
        <v>33600</v>
      </c>
      <c r="D39" s="8"/>
      <c r="E39" s="5"/>
    </row>
    <row r="40" spans="1:5" ht="15">
      <c r="A40" s="3" t="s">
        <v>42</v>
      </c>
      <c r="B40" s="4">
        <v>29570</v>
      </c>
      <c r="D40" s="8"/>
      <c r="E40" s="5"/>
    </row>
    <row r="41" spans="1:5" ht="15">
      <c r="A41" s="16" t="str">
        <f>[1]Оклады!$A$45</f>
        <v>Старшая уборщица служебного помещения</v>
      </c>
      <c r="B41" s="4">
        <v>14400</v>
      </c>
      <c r="D41" s="8"/>
      <c r="E41" s="5"/>
    </row>
    <row r="42" spans="1:5" ht="15.75">
      <c r="A42" s="17" t="s">
        <v>43</v>
      </c>
      <c r="B42" s="4">
        <v>14400</v>
      </c>
      <c r="D42" s="8"/>
      <c r="E42" s="5"/>
    </row>
    <row r="43" spans="1:5" ht="15">
      <c r="A43" s="3" t="s">
        <v>44</v>
      </c>
      <c r="B43" s="4">
        <v>14400</v>
      </c>
      <c r="D43" s="8"/>
      <c r="E43" s="5"/>
    </row>
    <row r="44" spans="1:5" ht="15">
      <c r="A44" s="3" t="s">
        <v>45</v>
      </c>
      <c r="B44" s="4">
        <v>14400</v>
      </c>
      <c r="D44" s="8"/>
      <c r="E44" s="5"/>
    </row>
    <row r="45" spans="1:5" ht="30">
      <c r="A45" s="18" t="str">
        <f>[1]Оклады!$A$49</f>
        <v>Рабочий по комплексному обслуживанию и ремонту здания</v>
      </c>
      <c r="B45" s="4">
        <v>14400</v>
      </c>
      <c r="D45" s="8"/>
      <c r="E45" s="5"/>
    </row>
    <row r="46" spans="1:5" ht="15">
      <c r="A46" s="3" t="s">
        <v>46</v>
      </c>
      <c r="B46" s="4"/>
      <c r="D46" s="8"/>
      <c r="E46" s="5"/>
    </row>
    <row r="47" spans="1:5" ht="15">
      <c r="A47" s="3" t="s">
        <v>47</v>
      </c>
      <c r="B47" s="4">
        <v>29570</v>
      </c>
      <c r="D47" s="8"/>
      <c r="E47" s="5"/>
    </row>
    <row r="48" spans="1:5" ht="15">
      <c r="A48" s="3" t="s">
        <v>48</v>
      </c>
      <c r="B48" s="4">
        <v>56000</v>
      </c>
      <c r="D48" s="8"/>
      <c r="E48" s="5"/>
    </row>
    <row r="49" spans="1:5" ht="15">
      <c r="A49" s="19" t="s">
        <v>49</v>
      </c>
      <c r="B49" s="4">
        <v>29570</v>
      </c>
      <c r="D49" s="8"/>
      <c r="E49" s="5"/>
    </row>
    <row r="50" spans="1:5" ht="15">
      <c r="A50" s="19" t="s">
        <v>157</v>
      </c>
      <c r="B50" s="4">
        <v>24600</v>
      </c>
      <c r="D50" s="8"/>
      <c r="E50" s="5"/>
    </row>
    <row r="51" spans="1:5" ht="17.25" customHeight="1">
      <c r="A51" s="312"/>
      <c r="B51" s="319"/>
      <c r="E51" s="5"/>
    </row>
    <row r="52" spans="1:5" ht="19.5" customHeight="1">
      <c r="A52" s="313"/>
      <c r="B52" s="319"/>
      <c r="E52" s="5"/>
    </row>
    <row r="53" spans="1:5" ht="15">
      <c r="E53" s="5"/>
    </row>
  </sheetData>
  <sheetProtection formatCells="0" formatColumns="0" formatRows="0" insertColumns="0" insertRows="0" insertHyperlinks="0" deleteColumns="0" deleteRows="0" sort="0" autoFilter="0" pivotTables="0"/>
  <mergeCells count="1">
    <mergeCell ref="B51:B52"/>
  </mergeCells>
  <conditionalFormatting sqref="A15">
    <cfRule type="expression" dxfId="163" priority="9" stopIfTrue="1">
      <formula>ISBLANK($D15)=TRUE</formula>
    </cfRule>
    <cfRule type="expression" dxfId="162" priority="10">
      <formula>$D15=0</formula>
    </cfRule>
  </conditionalFormatting>
  <conditionalFormatting sqref="A17">
    <cfRule type="expression" dxfId="161" priority="7" stopIfTrue="1">
      <formula>ISBLANK($D17)=TRUE</formula>
    </cfRule>
    <cfRule type="expression" dxfId="160" priority="8">
      <formula>$D17=0</formula>
    </cfRule>
  </conditionalFormatting>
  <conditionalFormatting sqref="A22">
    <cfRule type="expression" dxfId="159" priority="5" stopIfTrue="1">
      <formula>ISBLANK($D22)=TRUE</formula>
    </cfRule>
    <cfRule type="expression" dxfId="158" priority="6">
      <formula>$D22=0</formula>
    </cfRule>
  </conditionalFormatting>
  <conditionalFormatting sqref="A42">
    <cfRule type="expression" dxfId="157" priority="3" stopIfTrue="1">
      <formula>ISBLANK($D42)=TRUE</formula>
    </cfRule>
    <cfRule type="expression" dxfId="156" priority="4">
      <formula>$D42=0</formula>
    </cfRule>
  </conditionalFormatting>
  <conditionalFormatting sqref="A51">
    <cfRule type="expression" dxfId="155" priority="1" stopIfTrue="1">
      <formula>ISBLANK($D51)=TRUE</formula>
    </cfRule>
    <cfRule type="expression" dxfId="154" priority="2">
      <formula>$D51=0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8"/>
  <sheetViews>
    <sheetView tabSelected="1" topLeftCell="A331" workbookViewId="0">
      <selection activeCell="K412" sqref="K412"/>
    </sheetView>
  </sheetViews>
  <sheetFormatPr defaultRowHeight="15"/>
  <cols>
    <col min="1" max="1" width="24.85546875" customWidth="1"/>
    <col min="2" max="2" width="10.42578125" customWidth="1"/>
    <col min="3" max="3" width="39.42578125" customWidth="1"/>
    <col min="4" max="4" width="9.28515625" customWidth="1"/>
    <col min="5" max="5" width="13" customWidth="1"/>
    <col min="6" max="6" width="6.85546875" customWidth="1"/>
    <col min="7" max="7" width="18.140625" customWidth="1"/>
    <col min="8" max="8" width="13.42578125" customWidth="1"/>
    <col min="9" max="9" width="14.140625" customWidth="1"/>
    <col min="10" max="10" width="16.5703125" customWidth="1"/>
    <col min="11" max="11" width="7.28515625" customWidth="1"/>
    <col min="12" max="12" width="13.28515625" customWidth="1"/>
    <col min="13" max="13" width="3.5703125" customWidth="1"/>
  </cols>
  <sheetData>
    <row r="2" spans="1:12">
      <c r="A2" s="331" t="s">
        <v>97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2" s="54" customFormat="1" ht="15.75">
      <c r="A4" s="332" t="s">
        <v>98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20.25">
      <c r="A5" s="55"/>
      <c r="B5" s="55"/>
      <c r="C5" s="56" t="s">
        <v>99</v>
      </c>
      <c r="D5" s="55"/>
      <c r="E5" s="55"/>
      <c r="F5" s="55"/>
      <c r="G5" s="55"/>
      <c r="H5" s="55"/>
      <c r="I5" s="55"/>
      <c r="K5" s="55"/>
      <c r="L5" s="57" t="s">
        <v>100</v>
      </c>
    </row>
    <row r="6" spans="1:12">
      <c r="A6" s="55"/>
      <c r="B6" s="55"/>
      <c r="C6" s="55"/>
      <c r="D6" s="55"/>
      <c r="E6" s="55"/>
      <c r="F6" s="55"/>
      <c r="G6" s="55"/>
      <c r="H6" s="55"/>
      <c r="I6" s="55"/>
      <c r="J6" s="58" t="s">
        <v>101</v>
      </c>
      <c r="K6" s="55"/>
      <c r="L6" s="57">
        <v>301017</v>
      </c>
    </row>
    <row r="7" spans="1:12" ht="19.5" customHeight="1">
      <c r="A7" s="333" t="s">
        <v>102</v>
      </c>
      <c r="B7" s="333"/>
      <c r="C7" s="333"/>
      <c r="D7" s="333"/>
      <c r="E7" s="59" t="s">
        <v>103</v>
      </c>
      <c r="F7" s="334" t="s">
        <v>104</v>
      </c>
      <c r="G7" s="321"/>
      <c r="H7" s="55"/>
      <c r="I7" s="55"/>
      <c r="J7" s="58" t="s">
        <v>105</v>
      </c>
      <c r="K7" s="55"/>
      <c r="L7" s="57">
        <v>2173124</v>
      </c>
    </row>
    <row r="8" spans="1:12" ht="15.75" customHeight="1">
      <c r="A8" s="60"/>
      <c r="B8" s="60"/>
      <c r="C8" s="60"/>
      <c r="D8" s="60"/>
      <c r="E8" s="61">
        <v>13</v>
      </c>
      <c r="F8" s="320">
        <v>43783</v>
      </c>
      <c r="G8" s="321"/>
      <c r="H8" s="60"/>
      <c r="I8" s="60"/>
      <c r="J8" s="60"/>
      <c r="K8" s="60"/>
      <c r="L8" s="60"/>
    </row>
    <row r="9" spans="1:12" ht="15.75" customHeight="1">
      <c r="A9" s="62"/>
      <c r="B9" s="60"/>
      <c r="C9" s="60"/>
      <c r="D9" s="60"/>
      <c r="E9" s="60"/>
      <c r="F9" s="60"/>
      <c r="G9" s="60"/>
      <c r="H9" s="335" t="s">
        <v>106</v>
      </c>
      <c r="I9" s="336"/>
      <c r="J9" s="60"/>
      <c r="K9" s="60"/>
      <c r="L9" s="60"/>
    </row>
    <row r="10" spans="1:12" ht="15.75" customHeight="1">
      <c r="A10" s="60"/>
      <c r="B10" s="60"/>
      <c r="C10" s="60"/>
      <c r="D10" s="60"/>
      <c r="E10" s="60"/>
      <c r="F10" s="60"/>
      <c r="G10" s="60"/>
      <c r="H10" s="60"/>
      <c r="I10" s="60"/>
      <c r="J10" s="63"/>
      <c r="K10" s="60"/>
      <c r="L10" s="60"/>
    </row>
    <row r="11" spans="1:12" ht="15.75" customHeight="1">
      <c r="A11" s="337" t="s">
        <v>159</v>
      </c>
      <c r="B11" s="337"/>
      <c r="C11" s="337"/>
      <c r="D11" s="337"/>
      <c r="E11" s="337"/>
      <c r="F11" s="337"/>
      <c r="G11" s="60"/>
      <c r="H11" s="338" t="s">
        <v>163</v>
      </c>
      <c r="I11" s="338"/>
      <c r="J11" s="338"/>
      <c r="K11" s="338"/>
      <c r="L11" s="338"/>
    </row>
    <row r="12" spans="1:12" ht="15.75" customHeight="1">
      <c r="A12" s="60"/>
      <c r="B12" s="60"/>
      <c r="C12" s="60"/>
      <c r="D12" s="60"/>
      <c r="E12" s="60"/>
      <c r="F12" s="64" t="s">
        <v>107</v>
      </c>
      <c r="G12" s="64"/>
      <c r="H12" s="64"/>
      <c r="I12" s="65">
        <f>D396</f>
        <v>163.1</v>
      </c>
      <c r="J12" s="338" t="s">
        <v>108</v>
      </c>
      <c r="K12" s="339"/>
      <c r="L12" s="66">
        <f>J396</f>
        <v>6627869</v>
      </c>
    </row>
    <row r="13" spans="1:12">
      <c r="J13" t="s">
        <v>109</v>
      </c>
    </row>
    <row r="14" spans="1:12" ht="15" customHeight="1">
      <c r="A14" s="340" t="s">
        <v>110</v>
      </c>
      <c r="B14" s="341"/>
      <c r="C14" s="67" t="s">
        <v>0</v>
      </c>
      <c r="D14" s="68" t="s">
        <v>111</v>
      </c>
      <c r="E14" s="344" t="s">
        <v>81</v>
      </c>
      <c r="F14" s="346" t="s">
        <v>112</v>
      </c>
      <c r="G14" s="347"/>
      <c r="H14" s="347"/>
      <c r="I14" s="348"/>
      <c r="J14" s="69" t="s">
        <v>113</v>
      </c>
      <c r="K14" s="349" t="s">
        <v>114</v>
      </c>
      <c r="L14" s="350"/>
    </row>
    <row r="15" spans="1:12" ht="24" customHeight="1">
      <c r="A15" s="342"/>
      <c r="B15" s="343"/>
      <c r="C15" s="70"/>
      <c r="D15" s="68" t="s">
        <v>115</v>
      </c>
      <c r="E15" s="345"/>
      <c r="F15" s="71"/>
      <c r="G15" s="71" t="s">
        <v>50</v>
      </c>
      <c r="H15" s="69" t="s">
        <v>116</v>
      </c>
      <c r="I15" s="360" t="s">
        <v>160</v>
      </c>
      <c r="J15" s="71" t="s">
        <v>117</v>
      </c>
      <c r="K15" s="351"/>
      <c r="L15" s="330"/>
    </row>
    <row r="16" spans="1:12" ht="15" customHeight="1">
      <c r="A16" s="72"/>
      <c r="B16" s="73"/>
      <c r="C16" s="74"/>
      <c r="D16" s="75"/>
      <c r="E16" s="76"/>
      <c r="F16" s="71" t="s">
        <v>118</v>
      </c>
      <c r="G16" s="71" t="s">
        <v>51</v>
      </c>
      <c r="H16" s="71" t="s">
        <v>119</v>
      </c>
      <c r="I16" s="361"/>
      <c r="J16" s="71" t="s">
        <v>120</v>
      </c>
      <c r="K16" s="351"/>
      <c r="L16" s="330"/>
    </row>
    <row r="17" spans="1:12" ht="15" customHeight="1">
      <c r="A17" s="77" t="s">
        <v>121</v>
      </c>
      <c r="B17" s="67" t="s">
        <v>100</v>
      </c>
      <c r="C17" s="74"/>
      <c r="D17" s="75"/>
      <c r="E17" s="78" t="s">
        <v>122</v>
      </c>
      <c r="F17" s="71"/>
      <c r="G17" s="71" t="s">
        <v>52</v>
      </c>
      <c r="I17" s="362"/>
      <c r="J17" s="71" t="s">
        <v>123</v>
      </c>
      <c r="K17" s="352"/>
      <c r="L17" s="353"/>
    </row>
    <row r="18" spans="1:12" ht="15" customHeight="1">
      <c r="A18" s="79">
        <v>1</v>
      </c>
      <c r="B18" s="80">
        <v>2</v>
      </c>
      <c r="C18" s="81">
        <v>3</v>
      </c>
      <c r="D18" s="82">
        <v>4</v>
      </c>
      <c r="E18" s="83">
        <v>5</v>
      </c>
      <c r="F18" s="80">
        <v>6</v>
      </c>
      <c r="G18" s="80">
        <v>7</v>
      </c>
      <c r="H18" s="80">
        <v>8</v>
      </c>
      <c r="I18" s="314">
        <v>9</v>
      </c>
      <c r="J18" s="80">
        <v>10</v>
      </c>
      <c r="K18" s="84">
        <v>11</v>
      </c>
      <c r="L18" s="85"/>
    </row>
    <row r="19" spans="1:12">
      <c r="B19" s="86"/>
      <c r="C19" s="11" t="s">
        <v>12</v>
      </c>
      <c r="D19" s="11">
        <v>1</v>
      </c>
      <c r="E19" s="16">
        <v>80000</v>
      </c>
      <c r="F19" s="16" t="s">
        <v>124</v>
      </c>
      <c r="G19" s="16" t="s">
        <v>124</v>
      </c>
      <c r="H19" s="16" t="s">
        <v>124</v>
      </c>
      <c r="I19" s="16"/>
      <c r="J19" s="87">
        <f>ROUNDUP((E19*D19+SUM(F19:I19)),0)</f>
        <v>80000</v>
      </c>
      <c r="K19" s="354"/>
      <c r="L19" s="355"/>
    </row>
    <row r="20" spans="1:12" ht="15" customHeight="1">
      <c r="A20" s="88" t="s">
        <v>125</v>
      </c>
      <c r="B20" s="86"/>
      <c r="C20" s="3" t="s">
        <v>48</v>
      </c>
      <c r="D20" s="11">
        <v>1</v>
      </c>
      <c r="E20" s="16">
        <f>ROUNDUP(VLOOKUP(C20,Оклады!$A$2:$B$50,2,),0)</f>
        <v>56000</v>
      </c>
      <c r="F20" s="37"/>
      <c r="G20" s="16">
        <v>1000</v>
      </c>
      <c r="H20" s="16"/>
      <c r="I20" s="16"/>
      <c r="J20" s="87">
        <f>ROUNDUP((E20*D20+SUM(F20:I20)),0)</f>
        <v>57000</v>
      </c>
      <c r="K20" s="354"/>
      <c r="L20" s="355"/>
    </row>
    <row r="21" spans="1:12" ht="15" customHeight="1">
      <c r="A21" s="88"/>
      <c r="B21" s="86"/>
      <c r="C21" s="89" t="s">
        <v>48</v>
      </c>
      <c r="D21" s="11">
        <v>0.5</v>
      </c>
      <c r="E21" s="16">
        <f>ROUNDUP(VLOOKUP(C21,Оклады!$A$2:$B$50,2,),0)</f>
        <v>56000</v>
      </c>
      <c r="F21" s="37"/>
      <c r="G21" s="16">
        <v>1000</v>
      </c>
      <c r="H21" s="16"/>
      <c r="I21" s="16"/>
      <c r="J21" s="87">
        <f>ROUNDUP((E21*D21+SUM(F21:I21)),0)</f>
        <v>29000</v>
      </c>
      <c r="K21" s="90"/>
      <c r="L21" s="91"/>
    </row>
    <row r="22" spans="1:12" ht="15.75" thickBot="1">
      <c r="A22" s="92" t="s">
        <v>53</v>
      </c>
      <c r="B22" s="93"/>
      <c r="C22" s="94"/>
      <c r="D22" s="95">
        <f>SUM(D19:D21)</f>
        <v>2.5</v>
      </c>
      <c r="E22" s="95"/>
      <c r="F22" s="95">
        <f>SUM(F19:F21)</f>
        <v>0</v>
      </c>
      <c r="G22" s="95">
        <f>SUM(G19:G21)</f>
        <v>2000</v>
      </c>
      <c r="H22" s="96">
        <f>SUM(H19:H21)</f>
        <v>0</v>
      </c>
      <c r="I22" s="96">
        <f>SUM(I19:I21)</f>
        <v>0</v>
      </c>
      <c r="J22" s="95">
        <f>SUM(J19:J21)</f>
        <v>166000</v>
      </c>
      <c r="K22" s="354"/>
      <c r="L22" s="355"/>
    </row>
    <row r="23" spans="1:12" ht="15.75" customHeight="1">
      <c r="A23" s="97"/>
      <c r="B23" s="97"/>
      <c r="C23" s="97"/>
      <c r="D23" s="98"/>
      <c r="E23" s="98"/>
      <c r="F23" s="99"/>
      <c r="G23" s="98"/>
      <c r="H23" s="98"/>
      <c r="I23" s="100"/>
      <c r="J23" s="98"/>
      <c r="K23" s="101"/>
      <c r="L23" s="101"/>
    </row>
    <row r="24" spans="1:12" ht="15.75" customHeight="1">
      <c r="A24" s="97"/>
      <c r="B24" s="97"/>
      <c r="C24" s="102" t="s">
        <v>126</v>
      </c>
      <c r="D24" s="98"/>
      <c r="E24" s="98"/>
      <c r="F24" s="98"/>
      <c r="G24" s="98"/>
      <c r="H24" s="98"/>
      <c r="I24" s="100"/>
      <c r="J24" s="98"/>
      <c r="K24" s="101"/>
      <c r="L24" s="101"/>
    </row>
    <row r="25" spans="1:12" ht="15.75" customHeight="1">
      <c r="A25" s="97"/>
      <c r="B25" s="97"/>
      <c r="C25" s="97"/>
      <c r="D25" s="98"/>
      <c r="E25" s="98"/>
      <c r="F25" s="98"/>
      <c r="G25" s="98"/>
      <c r="H25" s="98"/>
      <c r="I25" s="98"/>
      <c r="J25" s="98"/>
      <c r="K25" s="101"/>
      <c r="L25" s="101"/>
    </row>
    <row r="26" spans="1:12">
      <c r="A26" s="103" t="s">
        <v>127</v>
      </c>
      <c r="B26" s="104"/>
      <c r="C26" s="104"/>
      <c r="D26" s="104"/>
      <c r="F26" s="104"/>
      <c r="G26" s="105"/>
      <c r="H26" s="105"/>
      <c r="I26" s="106"/>
      <c r="J26" s="107"/>
    </row>
    <row r="27" spans="1:12" ht="15.75">
      <c r="A27" s="92" t="s">
        <v>53</v>
      </c>
      <c r="B27" s="302"/>
      <c r="C27" s="16" t="s">
        <v>15</v>
      </c>
      <c r="D27" s="16">
        <v>1</v>
      </c>
      <c r="E27" s="16">
        <f>ROUNDUP(VLOOKUP(C27,Оклады!$A$2:$B$50,2,),0)</f>
        <v>56000</v>
      </c>
      <c r="F27" s="302"/>
      <c r="G27" s="23">
        <v>1000</v>
      </c>
      <c r="H27" s="23">
        <v>7000</v>
      </c>
      <c r="I27" s="23"/>
      <c r="J27" s="16">
        <f>ROUNDUP((E27*D27+SUM(F27:I27)),0)</f>
        <v>64000</v>
      </c>
      <c r="K27" s="23"/>
      <c r="L27" s="23"/>
    </row>
    <row r="28" spans="1:12">
      <c r="A28" s="103"/>
      <c r="B28" s="104"/>
      <c r="C28" s="104"/>
      <c r="D28" s="104"/>
      <c r="F28" s="104"/>
      <c r="G28" s="105"/>
      <c r="H28" s="105"/>
      <c r="I28" s="106"/>
      <c r="J28" s="107"/>
    </row>
    <row r="29" spans="1:12" ht="15.75" customHeight="1">
      <c r="A29" s="340" t="s">
        <v>110</v>
      </c>
      <c r="B29" s="356"/>
      <c r="C29" s="67" t="s">
        <v>0</v>
      </c>
      <c r="D29" s="68" t="s">
        <v>111</v>
      </c>
      <c r="E29" s="344" t="s">
        <v>81</v>
      </c>
      <c r="F29" s="346" t="s">
        <v>112</v>
      </c>
      <c r="G29" s="347"/>
      <c r="H29" s="347"/>
      <c r="I29" s="348"/>
      <c r="J29" s="69" t="s">
        <v>113</v>
      </c>
      <c r="K29" s="349" t="s">
        <v>114</v>
      </c>
      <c r="L29" s="350"/>
    </row>
    <row r="30" spans="1:12">
      <c r="A30" s="357"/>
      <c r="B30" s="358"/>
      <c r="C30" s="70"/>
      <c r="D30" s="68" t="s">
        <v>115</v>
      </c>
      <c r="E30" s="359"/>
      <c r="F30" s="71"/>
      <c r="G30" s="71" t="s">
        <v>50</v>
      </c>
      <c r="H30" s="69" t="s">
        <v>116</v>
      </c>
      <c r="I30" s="360" t="s">
        <v>160</v>
      </c>
      <c r="J30" s="71" t="s">
        <v>128</v>
      </c>
      <c r="K30" s="351"/>
      <c r="L30" s="330"/>
    </row>
    <row r="31" spans="1:12">
      <c r="A31" s="72"/>
      <c r="B31" s="73"/>
      <c r="C31" s="74"/>
      <c r="D31" s="75"/>
      <c r="E31" s="76"/>
      <c r="F31" s="71" t="s">
        <v>118</v>
      </c>
      <c r="G31" s="71" t="s">
        <v>51</v>
      </c>
      <c r="H31" s="71" t="s">
        <v>119</v>
      </c>
      <c r="I31" s="361"/>
      <c r="J31" s="71" t="s">
        <v>129</v>
      </c>
      <c r="K31" s="351"/>
      <c r="L31" s="330"/>
    </row>
    <row r="32" spans="1:12">
      <c r="A32" s="77" t="s">
        <v>121</v>
      </c>
      <c r="B32" s="67" t="s">
        <v>100</v>
      </c>
      <c r="C32" s="74"/>
      <c r="D32" s="75"/>
      <c r="E32" s="78" t="s">
        <v>122</v>
      </c>
      <c r="F32" s="71"/>
      <c r="G32" s="71" t="s">
        <v>52</v>
      </c>
      <c r="I32" s="362"/>
      <c r="J32" s="71"/>
      <c r="K32" s="352"/>
      <c r="L32" s="353"/>
    </row>
    <row r="33" spans="1:12">
      <c r="A33" s="79">
        <v>1</v>
      </c>
      <c r="B33" s="80">
        <v>2</v>
      </c>
      <c r="C33" s="81">
        <v>3</v>
      </c>
      <c r="D33" s="82">
        <v>4</v>
      </c>
      <c r="E33" s="83">
        <v>5</v>
      </c>
      <c r="F33" s="80">
        <v>6</v>
      </c>
      <c r="G33" s="80">
        <v>7</v>
      </c>
      <c r="H33" s="80">
        <v>8</v>
      </c>
      <c r="I33" s="80">
        <v>9</v>
      </c>
      <c r="J33" s="80">
        <v>10</v>
      </c>
      <c r="K33" s="84">
        <v>11</v>
      </c>
      <c r="L33" s="85"/>
    </row>
    <row r="34" spans="1:12" ht="18.75">
      <c r="A34" s="378" t="s">
        <v>55</v>
      </c>
      <c r="B34" s="108" t="s">
        <v>54</v>
      </c>
      <c r="C34" s="6" t="s">
        <v>11</v>
      </c>
      <c r="D34" s="109">
        <v>1</v>
      </c>
      <c r="E34" s="16">
        <f>ROUNDUP(VLOOKUP(C34,Оклады!$A$2:$B$50,2,),0)</f>
        <v>41050</v>
      </c>
      <c r="F34" s="16"/>
      <c r="G34" s="4">
        <v>5000</v>
      </c>
      <c r="H34" s="16">
        <v>7000</v>
      </c>
      <c r="I34" s="16"/>
      <c r="J34" s="87">
        <f>ROUNDUP((E34*D34+SUM(F34:I34)),0)</f>
        <v>53050</v>
      </c>
      <c r="K34" s="380"/>
      <c r="L34" s="381"/>
    </row>
    <row r="35" spans="1:12" ht="18.75">
      <c r="A35" s="379"/>
      <c r="B35" s="110"/>
      <c r="C35" s="3" t="s">
        <v>2</v>
      </c>
      <c r="D35" s="109">
        <v>0.5</v>
      </c>
      <c r="E35" s="16">
        <f>ROUNDUP(VLOOKUP(C35,Оклады!$A$2:$B$50,2,),0)</f>
        <v>36950</v>
      </c>
      <c r="F35" s="16"/>
      <c r="G35" s="4">
        <v>4570</v>
      </c>
      <c r="H35" s="16">
        <v>3500</v>
      </c>
      <c r="I35" s="16"/>
      <c r="J35" s="87">
        <f t="shared" ref="J35:J45" si="0">ROUNDUP((E35*D35+SUM(F35:I35)),0)</f>
        <v>26545</v>
      </c>
      <c r="K35" s="380"/>
      <c r="L35" s="381"/>
    </row>
    <row r="36" spans="1:12" ht="18.75">
      <c r="A36" s="379"/>
      <c r="B36" s="110"/>
      <c r="C36" s="3" t="s">
        <v>4</v>
      </c>
      <c r="D36" s="109">
        <v>1</v>
      </c>
      <c r="E36" s="16">
        <f>ROUNDUP(VLOOKUP(C36,Оклады!$A$2:$B$50,2,),0)</f>
        <v>33600</v>
      </c>
      <c r="F36" s="16"/>
      <c r="G36" s="4">
        <v>3000</v>
      </c>
      <c r="H36" s="16">
        <v>7000</v>
      </c>
      <c r="I36" s="16"/>
      <c r="J36" s="87">
        <f t="shared" si="0"/>
        <v>43600</v>
      </c>
      <c r="K36" s="380"/>
      <c r="L36" s="381"/>
    </row>
    <row r="37" spans="1:12" ht="18.75">
      <c r="A37" s="379"/>
      <c r="B37" s="108"/>
      <c r="C37" s="3" t="s">
        <v>4</v>
      </c>
      <c r="D37" s="109">
        <v>0.5</v>
      </c>
      <c r="E37" s="16">
        <f>ROUNDUP(VLOOKUP(C37,Оклады!$A$2:$B$50,2,),0)</f>
        <v>33600</v>
      </c>
      <c r="F37" s="16"/>
      <c r="G37" s="4">
        <v>1550</v>
      </c>
      <c r="H37" s="16">
        <v>3500</v>
      </c>
      <c r="I37" s="16"/>
      <c r="J37" s="87">
        <f t="shared" si="0"/>
        <v>21850</v>
      </c>
      <c r="K37" s="111"/>
      <c r="L37" s="112"/>
    </row>
    <row r="38" spans="1:12" ht="18.75">
      <c r="A38" s="379"/>
      <c r="B38" s="108"/>
      <c r="C38" s="3" t="s">
        <v>4</v>
      </c>
      <c r="D38" s="109">
        <v>0.25</v>
      </c>
      <c r="E38" s="16">
        <f>ROUNDUP(VLOOKUP(C38,Оклады!$A$2:$B$50,2,),0)</f>
        <v>33600</v>
      </c>
      <c r="F38" s="16"/>
      <c r="G38" s="4">
        <v>350</v>
      </c>
      <c r="H38" s="16">
        <v>1750</v>
      </c>
      <c r="I38" s="16"/>
      <c r="J38" s="87">
        <f t="shared" si="0"/>
        <v>10500</v>
      </c>
      <c r="K38" s="111"/>
      <c r="L38" s="112"/>
    </row>
    <row r="39" spans="1:12" ht="18.75">
      <c r="A39" s="379"/>
      <c r="B39" s="108"/>
      <c r="C39" s="3" t="s">
        <v>4</v>
      </c>
      <c r="D39" s="109">
        <v>0.25</v>
      </c>
      <c r="E39" s="16">
        <f>ROUNDUP(VLOOKUP(C39,Оклады!$A$2:$B$50,2,),0)</f>
        <v>33600</v>
      </c>
      <c r="F39" s="16"/>
      <c r="G39" s="4">
        <v>400</v>
      </c>
      <c r="H39" s="16">
        <v>1750</v>
      </c>
      <c r="I39" s="16"/>
      <c r="J39" s="87">
        <f t="shared" si="0"/>
        <v>10550</v>
      </c>
      <c r="K39" s="111"/>
      <c r="L39" s="112"/>
    </row>
    <row r="40" spans="1:12" ht="18.75">
      <c r="A40" s="379"/>
      <c r="B40" s="108"/>
      <c r="C40" s="3" t="s">
        <v>4</v>
      </c>
      <c r="D40" s="109">
        <v>1</v>
      </c>
      <c r="E40" s="16">
        <f>ROUNDUP(VLOOKUP(C40,Оклады!$A$2:$B$50,2,),0)</f>
        <v>33600</v>
      </c>
      <c r="F40" s="16"/>
      <c r="G40" s="4">
        <v>450</v>
      </c>
      <c r="H40" s="16">
        <v>7000</v>
      </c>
      <c r="I40" s="16"/>
      <c r="J40" s="87">
        <f t="shared" si="0"/>
        <v>41050</v>
      </c>
      <c r="K40" s="111"/>
      <c r="L40" s="112"/>
    </row>
    <row r="41" spans="1:12" ht="18.75">
      <c r="A41" s="379"/>
      <c r="B41" s="110"/>
      <c r="C41" s="25" t="s">
        <v>6</v>
      </c>
      <c r="D41" s="113">
        <v>0.75</v>
      </c>
      <c r="E41" s="16">
        <f>ROUNDUP(VLOOKUP(C41,Оклады!$A$2:$B$50,2,),0)</f>
        <v>29950</v>
      </c>
      <c r="F41" s="37"/>
      <c r="G41" s="114">
        <v>3537</v>
      </c>
      <c r="H41" s="37">
        <v>2250</v>
      </c>
      <c r="I41" s="37"/>
      <c r="J41" s="87">
        <f t="shared" si="0"/>
        <v>28250</v>
      </c>
      <c r="K41" s="380"/>
      <c r="L41" s="381"/>
    </row>
    <row r="42" spans="1:12" ht="18.75">
      <c r="A42" s="379"/>
      <c r="B42" s="108"/>
      <c r="C42" s="25" t="s">
        <v>6</v>
      </c>
      <c r="D42" s="113">
        <v>0.5</v>
      </c>
      <c r="E42" s="16">
        <f>ROUNDUP(VLOOKUP(C42,Оклады!$A$2:$B$50,2,),0)</f>
        <v>29950</v>
      </c>
      <c r="F42" s="37"/>
      <c r="G42" s="114">
        <v>1525</v>
      </c>
      <c r="H42" s="37">
        <v>1500</v>
      </c>
      <c r="I42" s="37"/>
      <c r="J42" s="87">
        <f t="shared" si="0"/>
        <v>18000</v>
      </c>
      <c r="K42" s="380"/>
      <c r="L42" s="381"/>
    </row>
    <row r="43" spans="1:12" ht="18.75">
      <c r="A43" s="115"/>
      <c r="B43" s="108"/>
      <c r="C43" s="25" t="s">
        <v>6</v>
      </c>
      <c r="D43" s="113">
        <v>1</v>
      </c>
      <c r="E43" s="16">
        <f>ROUNDUP(VLOOKUP(C43,Оклады!$A$2:$B$50,2,),0)</f>
        <v>29950</v>
      </c>
      <c r="F43" s="37"/>
      <c r="G43" s="114">
        <v>5000</v>
      </c>
      <c r="H43" s="37">
        <v>3000</v>
      </c>
      <c r="I43" s="37"/>
      <c r="J43" s="87">
        <f t="shared" si="0"/>
        <v>37950</v>
      </c>
      <c r="K43" s="111"/>
      <c r="L43" s="112"/>
    </row>
    <row r="44" spans="1:12" ht="18.75">
      <c r="A44" s="115"/>
      <c r="B44" s="108"/>
      <c r="C44" s="25" t="s">
        <v>6</v>
      </c>
      <c r="D44" s="113">
        <v>1</v>
      </c>
      <c r="E44" s="16">
        <f>ROUNDUP(VLOOKUP(C44,Оклады!$A$2:$B$50,2,),0)</f>
        <v>29950</v>
      </c>
      <c r="F44" s="37"/>
      <c r="G44" s="114">
        <v>4000</v>
      </c>
      <c r="H44" s="37"/>
      <c r="I44" s="37"/>
      <c r="J44" s="87">
        <f t="shared" si="0"/>
        <v>33950</v>
      </c>
      <c r="K44" s="111"/>
      <c r="L44" s="112"/>
    </row>
    <row r="45" spans="1:12" ht="23.25" customHeight="1">
      <c r="A45" s="115"/>
      <c r="B45" s="116"/>
      <c r="C45" s="117" t="s">
        <v>10</v>
      </c>
      <c r="D45" s="113">
        <v>1</v>
      </c>
      <c r="E45" s="16">
        <f>ROUNDUP(VLOOKUP(C45,Оклады!$A$2:$B$50,2,),0)</f>
        <v>20500</v>
      </c>
      <c r="F45" s="37"/>
      <c r="G45" s="114">
        <v>2000</v>
      </c>
      <c r="H45" s="37" t="s">
        <v>124</v>
      </c>
      <c r="I45" s="37"/>
      <c r="J45" s="87">
        <f t="shared" si="0"/>
        <v>22500</v>
      </c>
      <c r="K45" s="380"/>
      <c r="L45" s="381"/>
    </row>
    <row r="46" spans="1:12">
      <c r="A46" s="118" t="s">
        <v>56</v>
      </c>
      <c r="B46" s="118"/>
      <c r="C46" s="3"/>
      <c r="D46" s="119">
        <f>SUM(D34:D45)</f>
        <v>8.75</v>
      </c>
      <c r="E46" s="118"/>
      <c r="F46" s="118">
        <f>SUM(F34:F42)</f>
        <v>0</v>
      </c>
      <c r="G46" s="118">
        <f>SUM(G34:G45)</f>
        <v>31382</v>
      </c>
      <c r="H46" s="118">
        <f>SUM(H34:H45)</f>
        <v>38250</v>
      </c>
      <c r="I46" s="118">
        <f>SUM(I34:I42)</f>
        <v>0</v>
      </c>
      <c r="J46" s="120">
        <f>SUM(J34:J45)</f>
        <v>347795</v>
      </c>
      <c r="K46" s="382"/>
      <c r="L46" s="383"/>
    </row>
    <row r="47" spans="1:12">
      <c r="A47" s="79">
        <v>1</v>
      </c>
      <c r="B47" s="80">
        <v>2</v>
      </c>
      <c r="C47" s="3"/>
      <c r="D47" s="121">
        <v>4</v>
      </c>
      <c r="E47" s="83">
        <v>5</v>
      </c>
      <c r="F47" s="80">
        <v>6</v>
      </c>
      <c r="G47" s="80">
        <v>7</v>
      </c>
      <c r="H47" s="80">
        <v>8</v>
      </c>
      <c r="I47" s="80">
        <v>9</v>
      </c>
      <c r="J47" s="122">
        <v>10</v>
      </c>
      <c r="K47" s="123">
        <v>11</v>
      </c>
      <c r="L47" s="124"/>
    </row>
    <row r="48" spans="1:12">
      <c r="A48" s="125"/>
      <c r="B48" s="80"/>
      <c r="C48" s="3"/>
      <c r="D48" s="121"/>
      <c r="E48" s="83"/>
      <c r="F48" s="80"/>
      <c r="G48" s="80"/>
      <c r="H48" s="80"/>
      <c r="I48" s="80"/>
      <c r="J48" s="122"/>
      <c r="K48" s="126"/>
      <c r="L48" s="127"/>
    </row>
    <row r="49" spans="1:12" ht="18.75">
      <c r="A49" s="384" t="s">
        <v>58</v>
      </c>
      <c r="B49" s="128" t="s">
        <v>57</v>
      </c>
      <c r="C49" s="6" t="s">
        <v>11</v>
      </c>
      <c r="D49" s="113">
        <v>1</v>
      </c>
      <c r="E49" s="16">
        <f>ROUNDUP(VLOOKUP(C49,Оклады!$A$2:$B$50,2,),0)</f>
        <v>41050</v>
      </c>
      <c r="F49" s="37"/>
      <c r="G49" s="114">
        <v>5000</v>
      </c>
      <c r="H49" s="37">
        <v>7000</v>
      </c>
      <c r="I49" s="37"/>
      <c r="J49" s="87">
        <f t="shared" ref="J49:J64" si="1">ROUNDUP((E49*D49+SUM(F49:I49)),0)</f>
        <v>53050</v>
      </c>
      <c r="K49" s="47"/>
      <c r="L49" s="48"/>
    </row>
    <row r="50" spans="1:12" ht="18.75">
      <c r="A50" s="385"/>
      <c r="B50" s="128"/>
      <c r="C50" s="3" t="s">
        <v>2</v>
      </c>
      <c r="D50" s="113">
        <v>0.1</v>
      </c>
      <c r="E50" s="16">
        <f>ROUNDUP(VLOOKUP(C50,Оклады!$A$2:$B$50,2,),0)</f>
        <v>36950</v>
      </c>
      <c r="F50" s="37"/>
      <c r="G50" s="114">
        <v>405</v>
      </c>
      <c r="H50" s="37" t="s">
        <v>124</v>
      </c>
      <c r="I50" s="37"/>
      <c r="J50" s="87">
        <f t="shared" si="1"/>
        <v>4100</v>
      </c>
      <c r="K50" s="47"/>
      <c r="L50" s="48"/>
    </row>
    <row r="51" spans="1:12" ht="18.75">
      <c r="A51" s="385"/>
      <c r="B51" s="128"/>
      <c r="C51" s="3" t="s">
        <v>2</v>
      </c>
      <c r="D51" s="113"/>
      <c r="E51" s="16"/>
      <c r="F51" s="37"/>
      <c r="G51" s="114"/>
      <c r="H51" s="37"/>
      <c r="I51" s="37">
        <v>30750</v>
      </c>
      <c r="J51" s="87">
        <v>30750</v>
      </c>
      <c r="K51" s="47"/>
      <c r="L51" s="48"/>
    </row>
    <row r="52" spans="1:12" ht="18.75">
      <c r="A52" s="385"/>
      <c r="B52" s="128"/>
      <c r="C52" s="3" t="s">
        <v>4</v>
      </c>
      <c r="D52" s="113">
        <v>0.5</v>
      </c>
      <c r="E52" s="16">
        <f>ROUNDUP(VLOOKUP(C52,Оклады!$A$2:$B$50,2,),0)</f>
        <v>33600</v>
      </c>
      <c r="F52" s="37"/>
      <c r="G52" s="114">
        <v>2450</v>
      </c>
      <c r="H52" s="37">
        <v>3500</v>
      </c>
      <c r="I52" s="37"/>
      <c r="J52" s="87">
        <f t="shared" si="1"/>
        <v>22750</v>
      </c>
      <c r="K52" s="47"/>
      <c r="L52" s="48"/>
    </row>
    <row r="53" spans="1:12" ht="18.75">
      <c r="A53" s="385"/>
      <c r="B53" s="128"/>
      <c r="C53" s="3" t="s">
        <v>4</v>
      </c>
      <c r="D53" s="113">
        <v>1</v>
      </c>
      <c r="E53" s="16">
        <f>ROUNDUP(VLOOKUP(C53,Оклады!$A$2:$B$50,2,),0)</f>
        <v>33600</v>
      </c>
      <c r="F53" s="37"/>
      <c r="G53" s="114">
        <v>400</v>
      </c>
      <c r="H53" s="37">
        <v>7000</v>
      </c>
      <c r="I53" s="37"/>
      <c r="J53" s="252">
        <f t="shared" si="1"/>
        <v>41000</v>
      </c>
      <c r="K53" s="47"/>
      <c r="L53" s="174"/>
    </row>
    <row r="54" spans="1:12" ht="18.75">
      <c r="A54" s="385"/>
      <c r="B54" s="128"/>
      <c r="C54" s="25" t="s">
        <v>4</v>
      </c>
      <c r="D54" s="113">
        <v>0.4</v>
      </c>
      <c r="E54" s="16">
        <f>ROUNDUP(VLOOKUP(C54,Оклады!$A$2:$B$50,2,),0)</f>
        <v>33600</v>
      </c>
      <c r="F54" s="37"/>
      <c r="G54" s="114">
        <v>5000</v>
      </c>
      <c r="H54" s="37">
        <v>2800</v>
      </c>
      <c r="I54" s="37"/>
      <c r="J54" s="87">
        <f t="shared" si="1"/>
        <v>21240</v>
      </c>
      <c r="K54" s="47"/>
      <c r="L54" s="48"/>
    </row>
    <row r="55" spans="1:12" ht="18.75">
      <c r="A55" s="385"/>
      <c r="B55" s="128"/>
      <c r="C55" s="25" t="s">
        <v>4</v>
      </c>
      <c r="D55" s="113">
        <v>1</v>
      </c>
      <c r="E55" s="16">
        <f>ROUNDUP(VLOOKUP(C55,Оклады!$A$2:$B$50,2,),0)</f>
        <v>33600</v>
      </c>
      <c r="F55" s="37"/>
      <c r="G55" s="114">
        <v>3000</v>
      </c>
      <c r="H55" s="37">
        <v>7000</v>
      </c>
      <c r="I55" s="37"/>
      <c r="J55" s="87">
        <f t="shared" si="1"/>
        <v>43600</v>
      </c>
      <c r="K55" s="47"/>
      <c r="L55" s="48"/>
    </row>
    <row r="56" spans="1:12" ht="18.75">
      <c r="A56" s="385"/>
      <c r="B56" s="128"/>
      <c r="C56" s="25" t="s">
        <v>6</v>
      </c>
      <c r="D56" s="113">
        <v>1</v>
      </c>
      <c r="E56" s="16">
        <f>ROUNDUP(VLOOKUP(C56,Оклады!$A$2:$B$50,2,),0)</f>
        <v>29950</v>
      </c>
      <c r="F56" s="37"/>
      <c r="G56" s="114">
        <v>5600</v>
      </c>
      <c r="H56" s="37">
        <v>3000</v>
      </c>
      <c r="I56" s="37"/>
      <c r="J56" s="87">
        <f t="shared" si="1"/>
        <v>38550</v>
      </c>
      <c r="K56" s="47"/>
      <c r="L56" s="48"/>
    </row>
    <row r="57" spans="1:12" ht="18.75">
      <c r="A57" s="129"/>
      <c r="B57" s="128"/>
      <c r="C57" s="25" t="s">
        <v>6</v>
      </c>
      <c r="D57" s="113">
        <v>1</v>
      </c>
      <c r="E57" s="16">
        <f>ROUNDUP(VLOOKUP(C57,Оклады!$A$2:$B$50,2,),0)</f>
        <v>29950</v>
      </c>
      <c r="F57" s="37"/>
      <c r="G57" s="114">
        <v>5600</v>
      </c>
      <c r="H57" s="37">
        <v>3000</v>
      </c>
      <c r="I57" s="37"/>
      <c r="J57" s="87">
        <f t="shared" si="1"/>
        <v>38550</v>
      </c>
      <c r="K57" s="47"/>
      <c r="L57" s="48"/>
    </row>
    <row r="58" spans="1:12" ht="18.75">
      <c r="A58" s="129"/>
      <c r="B58" s="128"/>
      <c r="C58" s="25" t="s">
        <v>6</v>
      </c>
      <c r="D58" s="113">
        <v>0.25</v>
      </c>
      <c r="E58" s="16">
        <f>ROUNDUP(VLOOKUP(C58,Оклады!$A$2:$B$50,2,),0)</f>
        <v>29950</v>
      </c>
      <c r="F58" s="37"/>
      <c r="G58" s="114">
        <v>1012</v>
      </c>
      <c r="H58" s="37">
        <v>750</v>
      </c>
      <c r="I58" s="37"/>
      <c r="J58" s="87">
        <f t="shared" si="1"/>
        <v>9250</v>
      </c>
      <c r="K58" s="47"/>
      <c r="L58" s="48"/>
    </row>
    <row r="59" spans="1:12" ht="18.75">
      <c r="A59" s="129"/>
      <c r="B59" s="128"/>
      <c r="C59" s="25" t="s">
        <v>6</v>
      </c>
      <c r="D59" s="113">
        <v>1</v>
      </c>
      <c r="E59" s="16">
        <f>ROUNDUP(VLOOKUP(C59,Оклады!$A$2:$B$50,2,),0)</f>
        <v>29950</v>
      </c>
      <c r="F59" s="37"/>
      <c r="G59" s="114">
        <v>1000</v>
      </c>
      <c r="H59" s="37">
        <v>3000</v>
      </c>
      <c r="I59" s="37"/>
      <c r="J59" s="87">
        <f t="shared" si="1"/>
        <v>33950</v>
      </c>
      <c r="K59" s="47"/>
      <c r="L59" s="48"/>
    </row>
    <row r="60" spans="1:12" ht="18.75">
      <c r="A60" s="115"/>
      <c r="B60" s="108"/>
      <c r="C60" s="25" t="s">
        <v>6</v>
      </c>
      <c r="D60" s="113">
        <v>0.5</v>
      </c>
      <c r="E60" s="16">
        <f>ROUNDUP(VLOOKUP(C60,Оклады!$A$2:$B$50,2,),0)</f>
        <v>29950</v>
      </c>
      <c r="F60" s="37"/>
      <c r="G60" s="114">
        <v>2000</v>
      </c>
      <c r="H60" s="37">
        <v>1500</v>
      </c>
      <c r="I60" s="37"/>
      <c r="J60" s="87">
        <f t="shared" si="1"/>
        <v>18475</v>
      </c>
      <c r="K60" s="47"/>
      <c r="L60" s="48"/>
    </row>
    <row r="61" spans="1:12" ht="18.75">
      <c r="A61" s="115"/>
      <c r="B61" s="108"/>
      <c r="C61" s="25" t="s">
        <v>6</v>
      </c>
      <c r="D61" s="113">
        <v>0.5</v>
      </c>
      <c r="E61" s="16">
        <f>ROUNDUP(VLOOKUP(C61,Оклады!$A$2:$B$50,2,),0)</f>
        <v>29950</v>
      </c>
      <c r="F61" s="37"/>
      <c r="G61" s="114">
        <v>500</v>
      </c>
      <c r="H61" s="37">
        <v>1500</v>
      </c>
      <c r="I61" s="37"/>
      <c r="J61" s="87">
        <f t="shared" si="1"/>
        <v>16975</v>
      </c>
      <c r="K61" s="47"/>
      <c r="L61" s="48"/>
    </row>
    <row r="62" spans="1:12" ht="18.75">
      <c r="A62" s="115"/>
      <c r="B62" s="108"/>
      <c r="C62" s="25" t="s">
        <v>6</v>
      </c>
      <c r="D62" s="113">
        <v>0.5</v>
      </c>
      <c r="E62" s="16">
        <f>ROUNDUP(VLOOKUP(C62,Оклады!$A$2:$B$50,2,),0)</f>
        <v>29950</v>
      </c>
      <c r="F62" s="37"/>
      <c r="G62" s="114">
        <v>1000</v>
      </c>
      <c r="H62" s="37">
        <v>1500</v>
      </c>
      <c r="I62" s="37"/>
      <c r="J62" s="87">
        <f t="shared" si="1"/>
        <v>17475</v>
      </c>
      <c r="K62" s="47"/>
      <c r="L62" s="48"/>
    </row>
    <row r="63" spans="1:12" ht="18.75">
      <c r="A63" s="115"/>
      <c r="B63" s="108"/>
      <c r="C63" s="25" t="s">
        <v>6</v>
      </c>
      <c r="D63" s="113">
        <v>0.5</v>
      </c>
      <c r="E63" s="16">
        <f>ROUNDUP(VLOOKUP(C63,Оклады!$A$2:$B$50,2,),0)</f>
        <v>29950</v>
      </c>
      <c r="F63" s="37"/>
      <c r="G63" s="114">
        <v>5000</v>
      </c>
      <c r="H63" s="37">
        <v>1500</v>
      </c>
      <c r="I63" s="37"/>
      <c r="J63" s="87">
        <f t="shared" si="1"/>
        <v>21475</v>
      </c>
      <c r="K63" s="47"/>
      <c r="L63" s="48"/>
    </row>
    <row r="64" spans="1:12" ht="21.75" customHeight="1">
      <c r="A64" s="115"/>
      <c r="B64" s="116"/>
      <c r="C64" s="25" t="s">
        <v>8</v>
      </c>
      <c r="D64" s="113">
        <v>0.1</v>
      </c>
      <c r="E64" s="16">
        <f>ROUNDUP(VLOOKUP(C64,Оклады!$A$2:$B$50,2,),0)</f>
        <v>24600</v>
      </c>
      <c r="F64" s="37"/>
      <c r="G64" s="114">
        <v>3500</v>
      </c>
      <c r="H64" s="37" t="s">
        <v>124</v>
      </c>
      <c r="I64" s="37"/>
      <c r="J64" s="87">
        <f t="shared" si="1"/>
        <v>5960</v>
      </c>
      <c r="K64" s="386"/>
      <c r="L64" s="387"/>
    </row>
    <row r="65" spans="1:12" ht="18.75">
      <c r="A65" s="118" t="s">
        <v>56</v>
      </c>
      <c r="B65" s="108"/>
      <c r="C65" s="130"/>
      <c r="D65" s="131">
        <f>SUM(D49:D64)</f>
        <v>9.35</v>
      </c>
      <c r="E65" s="130"/>
      <c r="F65" s="132">
        <f>SUM(F49:F56)</f>
        <v>0</v>
      </c>
      <c r="G65" s="130">
        <f>SUM(G49:G64)</f>
        <v>41467</v>
      </c>
      <c r="H65" s="130">
        <f>SUM(H49:H64)</f>
        <v>43050</v>
      </c>
      <c r="I65" s="130">
        <f>SUM(I49:I56)</f>
        <v>30750</v>
      </c>
      <c r="J65" s="133">
        <f>SUM(J49:J64)</f>
        <v>417150</v>
      </c>
      <c r="K65" s="134"/>
      <c r="L65" s="135"/>
    </row>
    <row r="66" spans="1:12">
      <c r="A66" s="79">
        <v>1</v>
      </c>
      <c r="B66" s="80">
        <v>2</v>
      </c>
      <c r="C66" s="136">
        <v>3</v>
      </c>
      <c r="D66" s="137">
        <v>4</v>
      </c>
      <c r="E66" s="138">
        <v>5</v>
      </c>
      <c r="F66" s="136">
        <v>6</v>
      </c>
      <c r="G66" s="136">
        <v>7</v>
      </c>
      <c r="H66" s="136">
        <v>8</v>
      </c>
      <c r="I66" s="136">
        <v>9</v>
      </c>
      <c r="J66" s="139">
        <v>10</v>
      </c>
      <c r="K66" s="123">
        <v>11</v>
      </c>
      <c r="L66" s="124"/>
    </row>
    <row r="67" spans="1:12" ht="18.75">
      <c r="A67" s="378" t="s">
        <v>60</v>
      </c>
      <c r="B67" s="108" t="s">
        <v>59</v>
      </c>
      <c r="C67" s="140" t="s">
        <v>11</v>
      </c>
      <c r="D67" s="113">
        <v>1</v>
      </c>
      <c r="E67" s="16">
        <f>ROUNDUP(VLOOKUP(C67,Оклады!$A$2:$B$50,2,),0)</f>
        <v>41050</v>
      </c>
      <c r="F67" s="37"/>
      <c r="G67" s="114">
        <v>5000</v>
      </c>
      <c r="H67" s="37">
        <v>3000</v>
      </c>
      <c r="I67" s="37"/>
      <c r="J67" s="87">
        <f t="shared" ref="J67:J84" si="2">ROUNDUP((E67*D67+SUM(F67:I67)),0)</f>
        <v>49050</v>
      </c>
      <c r="K67" s="126"/>
      <c r="L67" s="127"/>
    </row>
    <row r="68" spans="1:12" ht="18.75">
      <c r="A68" s="379"/>
      <c r="B68" s="108"/>
      <c r="C68" s="25" t="s">
        <v>4</v>
      </c>
      <c r="D68" s="113">
        <v>0.25</v>
      </c>
      <c r="E68" s="16">
        <f>ROUNDUP(VLOOKUP(C68,Оклады!$A$2:$B$50,2,),0)</f>
        <v>33600</v>
      </c>
      <c r="F68" s="37"/>
      <c r="G68" s="114">
        <v>450</v>
      </c>
      <c r="H68" s="37">
        <v>1750</v>
      </c>
      <c r="I68" s="37"/>
      <c r="J68" s="87">
        <f t="shared" si="2"/>
        <v>10600</v>
      </c>
      <c r="K68" s="47"/>
      <c r="L68" s="127"/>
    </row>
    <row r="69" spans="1:12" ht="18.75">
      <c r="A69" s="379"/>
      <c r="B69" s="108"/>
      <c r="C69" s="25" t="s">
        <v>4</v>
      </c>
      <c r="D69" s="113">
        <v>0.5</v>
      </c>
      <c r="E69" s="16">
        <f>ROUNDUP(VLOOKUP(C69,Оклады!$A$2:$B$50,2,),0)</f>
        <v>33600</v>
      </c>
      <c r="F69" s="37"/>
      <c r="G69" s="114">
        <v>700</v>
      </c>
      <c r="H69" s="37">
        <v>1500</v>
      </c>
      <c r="I69" s="37"/>
      <c r="J69" s="87">
        <f t="shared" si="2"/>
        <v>19000</v>
      </c>
      <c r="K69" s="47"/>
      <c r="L69" s="127"/>
    </row>
    <row r="70" spans="1:12" ht="18.75">
      <c r="A70" s="379"/>
      <c r="B70" s="108"/>
      <c r="C70" s="25" t="s">
        <v>4</v>
      </c>
      <c r="D70" s="113">
        <v>1</v>
      </c>
      <c r="E70" s="16">
        <f>ROUNDUP(VLOOKUP(C70,Оклады!$A$2:$B$50,2,),0)</f>
        <v>33600</v>
      </c>
      <c r="F70" s="37"/>
      <c r="G70" s="114">
        <v>4000</v>
      </c>
      <c r="H70" s="37">
        <v>3000</v>
      </c>
      <c r="I70" s="37"/>
      <c r="J70" s="87">
        <f t="shared" si="2"/>
        <v>40600</v>
      </c>
      <c r="K70" s="47"/>
      <c r="L70" s="127"/>
    </row>
    <row r="71" spans="1:12" ht="18.75">
      <c r="A71" s="379"/>
      <c r="B71" s="108"/>
      <c r="C71" s="25" t="s">
        <v>4</v>
      </c>
      <c r="D71" s="113">
        <v>1</v>
      </c>
      <c r="E71" s="16">
        <f>ROUNDUP(VLOOKUP(C71,Оклады!$A$2:$B$50,2,),0)</f>
        <v>33600</v>
      </c>
      <c r="F71" s="37"/>
      <c r="G71" s="114">
        <v>4000</v>
      </c>
      <c r="H71" s="37">
        <v>3000</v>
      </c>
      <c r="I71" s="37"/>
      <c r="J71" s="87">
        <f t="shared" si="2"/>
        <v>40600</v>
      </c>
      <c r="K71" s="47"/>
      <c r="L71" s="127"/>
    </row>
    <row r="72" spans="1:12" ht="18.75">
      <c r="A72" s="379"/>
      <c r="B72" s="108"/>
      <c r="C72" s="25" t="s">
        <v>4</v>
      </c>
      <c r="D72" s="113">
        <v>1</v>
      </c>
      <c r="E72" s="16">
        <f>ROUNDUP(VLOOKUP(C72,Оклады!$A$2:$B$50,2,),0)</f>
        <v>33600</v>
      </c>
      <c r="F72" s="37"/>
      <c r="G72" s="114">
        <v>4000</v>
      </c>
      <c r="H72" s="37">
        <v>3000</v>
      </c>
      <c r="I72" s="37"/>
      <c r="J72" s="87">
        <f t="shared" si="2"/>
        <v>40600</v>
      </c>
      <c r="K72" s="47"/>
      <c r="L72" s="127"/>
    </row>
    <row r="73" spans="1:12" ht="18.75">
      <c r="A73" s="379"/>
      <c r="B73" s="108"/>
      <c r="C73" s="25" t="s">
        <v>6</v>
      </c>
      <c r="D73" s="113">
        <v>1</v>
      </c>
      <c r="E73" s="16">
        <f>ROUNDUP(VLOOKUP(C73,Оклады!$A$2:$B$50,2,),0)</f>
        <v>29950</v>
      </c>
      <c r="F73" s="37"/>
      <c r="G73" s="114">
        <v>4000</v>
      </c>
      <c r="H73" s="37">
        <v>3000</v>
      </c>
      <c r="I73" s="37"/>
      <c r="J73" s="87">
        <f t="shared" si="2"/>
        <v>36950</v>
      </c>
      <c r="K73" s="47"/>
      <c r="L73" s="127"/>
    </row>
    <row r="74" spans="1:12" ht="18.75">
      <c r="A74" s="379"/>
      <c r="B74" s="108"/>
      <c r="C74" s="25" t="s">
        <v>6</v>
      </c>
      <c r="D74" s="113">
        <v>0.5</v>
      </c>
      <c r="E74" s="16">
        <f>ROUNDUP(VLOOKUP(C74,Оклады!$A$2:$B$50,2,),0)</f>
        <v>29950</v>
      </c>
      <c r="F74" s="37"/>
      <c r="G74" s="114">
        <v>525</v>
      </c>
      <c r="H74" s="37">
        <v>1500</v>
      </c>
      <c r="I74" s="37"/>
      <c r="J74" s="252">
        <f t="shared" si="2"/>
        <v>17000</v>
      </c>
      <c r="K74" s="47"/>
      <c r="L74" s="186"/>
    </row>
    <row r="75" spans="1:12" ht="18.75">
      <c r="A75" s="379"/>
      <c r="B75" s="108"/>
      <c r="C75" s="25" t="s">
        <v>6</v>
      </c>
      <c r="D75" s="113">
        <v>0.75</v>
      </c>
      <c r="E75" s="16">
        <f>ROUNDUP(VLOOKUP(C75,Оклады!$A$2:$B$50,2,),0)</f>
        <v>29950</v>
      </c>
      <c r="F75" s="37"/>
      <c r="G75" s="114">
        <v>3037</v>
      </c>
      <c r="H75" s="37">
        <v>2250</v>
      </c>
      <c r="I75" s="37"/>
      <c r="J75" s="87">
        <f t="shared" si="2"/>
        <v>27750</v>
      </c>
      <c r="K75" s="47"/>
      <c r="L75" s="186"/>
    </row>
    <row r="76" spans="1:12" ht="18.75">
      <c r="A76" s="379"/>
      <c r="B76" s="108"/>
      <c r="C76" s="25" t="s">
        <v>6</v>
      </c>
      <c r="D76" s="113">
        <v>0.5</v>
      </c>
      <c r="E76" s="16">
        <f>ROUNDUP(VLOOKUP(C76,Оклады!$A$2:$B$50,2,),0)</f>
        <v>29950</v>
      </c>
      <c r="F76" s="37"/>
      <c r="G76" s="114">
        <v>525</v>
      </c>
      <c r="H76" s="37">
        <v>1500</v>
      </c>
      <c r="I76" s="37"/>
      <c r="J76" s="252">
        <f t="shared" si="2"/>
        <v>17000</v>
      </c>
      <c r="K76" s="47"/>
      <c r="L76" s="186"/>
    </row>
    <row r="77" spans="1:12" ht="18.75">
      <c r="A77" s="379"/>
      <c r="B77" s="108"/>
      <c r="C77" s="25" t="s">
        <v>6</v>
      </c>
      <c r="D77" s="113">
        <v>0.1</v>
      </c>
      <c r="E77" s="16">
        <f>ROUNDUP(VLOOKUP(C77,Оклады!$A$2:$B$50,2,),0)</f>
        <v>29950</v>
      </c>
      <c r="F77" s="37"/>
      <c r="G77" s="114">
        <v>505</v>
      </c>
      <c r="H77" s="37"/>
      <c r="I77" s="37"/>
      <c r="J77" s="87">
        <f t="shared" si="2"/>
        <v>3500</v>
      </c>
      <c r="K77" s="126"/>
      <c r="L77" s="186"/>
    </row>
    <row r="78" spans="1:12" ht="18.75">
      <c r="A78" s="379"/>
      <c r="B78" s="108"/>
      <c r="C78" s="25" t="s">
        <v>6</v>
      </c>
      <c r="D78" s="113">
        <v>1</v>
      </c>
      <c r="E78" s="16">
        <f>ROUNDUP(VLOOKUP(C78,Оклады!$A$2:$B$50,2,),0)</f>
        <v>29950</v>
      </c>
      <c r="F78" s="37"/>
      <c r="G78" s="114">
        <v>5000</v>
      </c>
      <c r="H78" s="37"/>
      <c r="I78" s="37"/>
      <c r="J78" s="87">
        <f t="shared" si="2"/>
        <v>34950</v>
      </c>
      <c r="K78" s="126"/>
      <c r="L78" s="186"/>
    </row>
    <row r="79" spans="1:12" ht="18.75">
      <c r="A79" s="379"/>
      <c r="B79" s="108"/>
      <c r="C79" s="25" t="s">
        <v>8</v>
      </c>
      <c r="D79" s="113">
        <v>1</v>
      </c>
      <c r="E79" s="37">
        <f>ROUNDUP(VLOOKUP(C79,Оклады!$A$2:$B$50,2,),0)</f>
        <v>24600</v>
      </c>
      <c r="F79" s="37"/>
      <c r="G79" s="114">
        <v>2000</v>
      </c>
      <c r="H79" s="37"/>
      <c r="I79" s="37"/>
      <c r="J79" s="252">
        <f t="shared" si="2"/>
        <v>26600</v>
      </c>
      <c r="K79" s="126"/>
      <c r="L79" s="186"/>
    </row>
    <row r="80" spans="1:12" ht="18.75">
      <c r="A80" s="379"/>
      <c r="B80" s="108"/>
      <c r="C80" s="25" t="s">
        <v>8</v>
      </c>
      <c r="D80" s="113">
        <v>1</v>
      </c>
      <c r="E80" s="16">
        <f>ROUNDUP(VLOOKUP(C80,Оклады!$A$2:$B$50,2,),0)</f>
        <v>24600</v>
      </c>
      <c r="F80" s="37"/>
      <c r="G80" s="114">
        <v>400</v>
      </c>
      <c r="H80" s="37"/>
      <c r="I80" s="37"/>
      <c r="J80" s="87">
        <f t="shared" si="2"/>
        <v>25000</v>
      </c>
      <c r="K80" s="126"/>
      <c r="L80" s="186"/>
    </row>
    <row r="81" spans="1:12" ht="18.75">
      <c r="A81" s="379"/>
      <c r="B81" s="108"/>
      <c r="C81" s="25" t="s">
        <v>8</v>
      </c>
      <c r="D81" s="113">
        <v>0.5</v>
      </c>
      <c r="E81" s="16">
        <f>ROUNDUP(VLOOKUP(C81,Оклады!$A$2:$B$50,2,),0)</f>
        <v>24600</v>
      </c>
      <c r="F81" s="37"/>
      <c r="G81" s="114">
        <v>7050</v>
      </c>
      <c r="H81" s="37"/>
      <c r="I81" s="37"/>
      <c r="J81" s="252">
        <f t="shared" si="2"/>
        <v>19350</v>
      </c>
      <c r="K81" s="126"/>
      <c r="L81" s="186"/>
    </row>
    <row r="82" spans="1:12" ht="18.75">
      <c r="A82" s="379"/>
      <c r="B82" s="108"/>
      <c r="C82" s="25" t="s">
        <v>8</v>
      </c>
      <c r="D82" s="113">
        <v>0.4</v>
      </c>
      <c r="E82" s="16">
        <f>ROUNDUP(VLOOKUP(C82,Оклады!$A$2:$B$50,2,),0)</f>
        <v>24600</v>
      </c>
      <c r="F82" s="37"/>
      <c r="G82" s="114">
        <v>5710</v>
      </c>
      <c r="H82" s="27"/>
      <c r="I82" s="37"/>
      <c r="J82" s="87">
        <f t="shared" si="2"/>
        <v>15550</v>
      </c>
      <c r="K82" s="126"/>
      <c r="L82" s="186"/>
    </row>
    <row r="83" spans="1:12" ht="18.75">
      <c r="A83" s="379"/>
      <c r="B83" s="108"/>
      <c r="C83" s="25" t="s">
        <v>8</v>
      </c>
      <c r="D83" s="113">
        <v>1</v>
      </c>
      <c r="E83" s="16">
        <f>ROUNDUP(VLOOKUP(C83,Оклады!$A$2:$B$50,2,),0)</f>
        <v>24600</v>
      </c>
      <c r="F83" s="37"/>
      <c r="G83" s="114">
        <v>400</v>
      </c>
      <c r="H83" s="37"/>
      <c r="I83" s="37"/>
      <c r="J83" s="252">
        <f t="shared" si="2"/>
        <v>25000</v>
      </c>
      <c r="K83" s="126"/>
      <c r="L83" s="186"/>
    </row>
    <row r="84" spans="1:12" ht="18.75">
      <c r="A84" s="141"/>
      <c r="B84" s="108"/>
      <c r="C84" s="25" t="s">
        <v>8</v>
      </c>
      <c r="D84" s="113">
        <v>1</v>
      </c>
      <c r="E84" s="16">
        <f>ROUNDUP(VLOOKUP(C84,Оклады!$A$2:$B$50,2,),0)</f>
        <v>24600</v>
      </c>
      <c r="F84" s="37"/>
      <c r="G84" s="114">
        <v>1500</v>
      </c>
      <c r="H84" s="37" t="s">
        <v>124</v>
      </c>
      <c r="I84" s="37"/>
      <c r="J84" s="87">
        <f t="shared" si="2"/>
        <v>26100</v>
      </c>
      <c r="K84" s="126"/>
      <c r="L84" s="186"/>
    </row>
    <row r="85" spans="1:12" ht="18.75">
      <c r="A85" s="118" t="s">
        <v>56</v>
      </c>
      <c r="B85" s="108"/>
      <c r="C85" s="130"/>
      <c r="D85" s="131">
        <f>SUM(D67:D84)</f>
        <v>13.5</v>
      </c>
      <c r="E85" s="130"/>
      <c r="F85" s="132">
        <f>SUM(F67:F83)</f>
        <v>0</v>
      </c>
      <c r="G85" s="130">
        <f>SUM(G67:G84)</f>
        <v>48802</v>
      </c>
      <c r="H85" s="130">
        <f>SUM(H67:H84)</f>
        <v>23500</v>
      </c>
      <c r="I85" s="130">
        <f>SUM(I67:I83)</f>
        <v>0</v>
      </c>
      <c r="J85" s="133">
        <f>SUM(J67:J84)</f>
        <v>475200</v>
      </c>
      <c r="K85" s="126"/>
      <c r="L85" s="127"/>
    </row>
    <row r="86" spans="1:12">
      <c r="A86" s="142"/>
      <c r="B86" s="142"/>
      <c r="C86" s="143"/>
      <c r="D86" s="144"/>
      <c r="E86" s="144"/>
      <c r="F86" s="144"/>
      <c r="G86" s="144"/>
      <c r="H86" s="144"/>
      <c r="I86" s="144"/>
      <c r="J86" s="145"/>
      <c r="K86" s="126"/>
      <c r="L86" s="127"/>
    </row>
    <row r="87" spans="1:12">
      <c r="A87" s="146" t="s">
        <v>130</v>
      </c>
      <c r="B87" s="146"/>
      <c r="C87" s="146"/>
      <c r="D87" s="146"/>
      <c r="E87" s="27"/>
      <c r="F87" s="147"/>
      <c r="G87" s="148"/>
      <c r="H87" s="148"/>
      <c r="I87" s="148"/>
      <c r="J87" s="148"/>
      <c r="K87" s="126"/>
      <c r="L87" s="127"/>
    </row>
    <row r="88" spans="1:12">
      <c r="A88" s="363" t="s">
        <v>110</v>
      </c>
      <c r="B88" s="364"/>
      <c r="C88" s="149" t="s">
        <v>0</v>
      </c>
      <c r="D88" s="150" t="s">
        <v>111</v>
      </c>
      <c r="E88" s="367" t="s">
        <v>81</v>
      </c>
      <c r="F88" s="369" t="s">
        <v>112</v>
      </c>
      <c r="G88" s="370"/>
      <c r="H88" s="370"/>
      <c r="I88" s="371"/>
      <c r="J88" s="151" t="s">
        <v>113</v>
      </c>
      <c r="K88" s="372" t="s">
        <v>114</v>
      </c>
      <c r="L88" s="373"/>
    </row>
    <row r="89" spans="1:12">
      <c r="A89" s="365"/>
      <c r="B89" s="366"/>
      <c r="C89" s="152"/>
      <c r="D89" s="150" t="s">
        <v>115</v>
      </c>
      <c r="E89" s="368"/>
      <c r="F89" s="153"/>
      <c r="G89" s="153" t="s">
        <v>50</v>
      </c>
      <c r="H89" s="154" t="s">
        <v>116</v>
      </c>
      <c r="I89" s="360" t="s">
        <v>160</v>
      </c>
      <c r="J89" s="155" t="s">
        <v>131</v>
      </c>
      <c r="K89" s="374"/>
      <c r="L89" s="375"/>
    </row>
    <row r="90" spans="1:12">
      <c r="A90" s="72"/>
      <c r="B90" s="73"/>
      <c r="C90" s="156"/>
      <c r="D90" s="157"/>
      <c r="E90" s="158"/>
      <c r="F90" s="153" t="s">
        <v>118</v>
      </c>
      <c r="G90" s="153" t="s">
        <v>51</v>
      </c>
      <c r="H90" s="153" t="s">
        <v>119</v>
      </c>
      <c r="I90" s="361"/>
      <c r="J90" s="155" t="s">
        <v>129</v>
      </c>
      <c r="K90" s="374"/>
      <c r="L90" s="375"/>
    </row>
    <row r="91" spans="1:12">
      <c r="A91" s="77" t="s">
        <v>121</v>
      </c>
      <c r="B91" s="67" t="s">
        <v>100</v>
      </c>
      <c r="C91" s="156"/>
      <c r="D91" s="157"/>
      <c r="E91" s="159" t="s">
        <v>122</v>
      </c>
      <c r="F91" s="153"/>
      <c r="G91" s="153" t="s">
        <v>52</v>
      </c>
      <c r="H91" s="27"/>
      <c r="I91" s="362"/>
      <c r="J91" s="155"/>
      <c r="K91" s="376"/>
      <c r="L91" s="377"/>
    </row>
    <row r="92" spans="1:12">
      <c r="A92" s="79">
        <v>1</v>
      </c>
      <c r="B92" s="80">
        <v>2</v>
      </c>
      <c r="C92" s="160">
        <v>3</v>
      </c>
      <c r="D92" s="161">
        <v>4</v>
      </c>
      <c r="E92" s="138">
        <v>5</v>
      </c>
      <c r="F92" s="136">
        <v>6</v>
      </c>
      <c r="G92" s="136">
        <v>7</v>
      </c>
      <c r="H92" s="136">
        <v>8</v>
      </c>
      <c r="I92" s="136">
        <v>9</v>
      </c>
      <c r="J92" s="136">
        <v>10</v>
      </c>
      <c r="K92" s="123">
        <v>11</v>
      </c>
      <c r="L92" s="124"/>
    </row>
    <row r="93" spans="1:12" ht="18.75">
      <c r="A93" s="162" t="s">
        <v>62</v>
      </c>
      <c r="B93" s="108" t="s">
        <v>61</v>
      </c>
      <c r="C93" s="140" t="s">
        <v>11</v>
      </c>
      <c r="D93" s="37">
        <v>1</v>
      </c>
      <c r="E93" s="16">
        <f>ROUNDUP(VLOOKUP(C93,Оклады!$A$2:$B$50,2,),0)</f>
        <v>41050</v>
      </c>
      <c r="F93" s="37"/>
      <c r="G93" s="37">
        <v>5000</v>
      </c>
      <c r="H93" s="37">
        <v>7000</v>
      </c>
      <c r="I93" s="37"/>
      <c r="J93" s="87">
        <f t="shared" ref="J93:J105" si="3">ROUNDUP((E93*D93+SUM(F93:I93)),0)</f>
        <v>53050</v>
      </c>
      <c r="K93" s="163"/>
      <c r="L93" s="391"/>
    </row>
    <row r="94" spans="1:12" ht="18.75">
      <c r="B94" s="108"/>
      <c r="C94" s="25" t="s">
        <v>2</v>
      </c>
      <c r="D94" s="37">
        <v>1</v>
      </c>
      <c r="E94" s="16">
        <f>ROUNDUP(VLOOKUP(C94,Оклады!$A$2:$B$50,2,),0)</f>
        <v>36950</v>
      </c>
      <c r="F94" s="37"/>
      <c r="G94" s="37">
        <v>1050</v>
      </c>
      <c r="H94" s="37">
        <v>7000</v>
      </c>
      <c r="I94" s="37"/>
      <c r="J94" s="87">
        <f t="shared" si="3"/>
        <v>45000</v>
      </c>
      <c r="K94" s="126"/>
      <c r="L94" s="392"/>
    </row>
    <row r="95" spans="1:12" ht="18.75">
      <c r="B95" s="108"/>
      <c r="C95" s="25" t="s">
        <v>4</v>
      </c>
      <c r="D95" s="37">
        <v>0.25</v>
      </c>
      <c r="E95" s="16">
        <f>ROUNDUP(VLOOKUP(C95,Оклады!$A$2:$B$50,2,),0)</f>
        <v>33600</v>
      </c>
      <c r="F95" s="37"/>
      <c r="G95" s="37">
        <v>6500</v>
      </c>
      <c r="H95" s="37">
        <v>750</v>
      </c>
      <c r="I95" s="37"/>
      <c r="J95" s="87">
        <f t="shared" si="3"/>
        <v>15650</v>
      </c>
      <c r="K95" s="126"/>
      <c r="L95" s="392"/>
    </row>
    <row r="96" spans="1:12" ht="18.75">
      <c r="B96" s="108"/>
      <c r="C96" s="25" t="s">
        <v>4</v>
      </c>
      <c r="D96" s="37">
        <v>1</v>
      </c>
      <c r="E96" s="16">
        <f>ROUNDUP(VLOOKUP(C96,Оклады!$A$2:$B$50,2,),0)</f>
        <v>33600</v>
      </c>
      <c r="F96" s="37"/>
      <c r="G96" s="37">
        <v>400</v>
      </c>
      <c r="H96" s="37">
        <v>7000</v>
      </c>
      <c r="I96" s="37"/>
      <c r="J96" s="87">
        <f t="shared" si="3"/>
        <v>41000</v>
      </c>
      <c r="K96" s="126"/>
      <c r="L96" s="392"/>
    </row>
    <row r="97" spans="1:12" ht="18.75">
      <c r="B97" s="108"/>
      <c r="C97" s="25" t="s">
        <v>4</v>
      </c>
      <c r="D97" s="37">
        <v>1</v>
      </c>
      <c r="E97" s="16">
        <f>ROUNDUP(VLOOKUP(C97,Оклады!$A$2:$B$50,2,),0)</f>
        <v>33600</v>
      </c>
      <c r="F97" s="37"/>
      <c r="G97" s="37">
        <v>1000</v>
      </c>
      <c r="H97" s="37">
        <v>3000</v>
      </c>
      <c r="I97" s="37"/>
      <c r="J97" s="87">
        <f t="shared" si="3"/>
        <v>37600</v>
      </c>
      <c r="K97" s="126"/>
      <c r="L97" s="392"/>
    </row>
    <row r="98" spans="1:12" ht="18.75">
      <c r="B98" s="108"/>
      <c r="C98" s="25" t="s">
        <v>6</v>
      </c>
      <c r="D98" s="37">
        <v>0.5</v>
      </c>
      <c r="E98" s="16">
        <f>ROUNDUP(VLOOKUP(C98,Оклады!$A$2:$B$50,2,),0)</f>
        <v>29950</v>
      </c>
      <c r="F98" s="37"/>
      <c r="G98" s="37">
        <v>7025</v>
      </c>
      <c r="H98" s="37">
        <v>1500</v>
      </c>
      <c r="I98" s="37"/>
      <c r="J98" s="87">
        <f t="shared" si="3"/>
        <v>23500</v>
      </c>
      <c r="K98" s="126"/>
      <c r="L98" s="392"/>
    </row>
    <row r="99" spans="1:12" ht="18.75">
      <c r="B99" s="108"/>
      <c r="C99" s="25" t="s">
        <v>6</v>
      </c>
      <c r="D99" s="37">
        <v>1</v>
      </c>
      <c r="E99" s="16">
        <f>ROUNDUP(VLOOKUP(C99,Оклады!$A$2:$B$50,2,),0)</f>
        <v>29950</v>
      </c>
      <c r="F99" s="37"/>
      <c r="G99" s="37">
        <v>1000</v>
      </c>
      <c r="H99" s="37">
        <v>3000</v>
      </c>
      <c r="I99" s="37"/>
      <c r="J99" s="87">
        <f t="shared" si="3"/>
        <v>33950</v>
      </c>
      <c r="K99" s="126"/>
      <c r="L99" s="392"/>
    </row>
    <row r="100" spans="1:12" ht="18.75">
      <c r="B100" s="108"/>
      <c r="C100" s="25" t="s">
        <v>6</v>
      </c>
      <c r="D100" s="37">
        <v>0.75</v>
      </c>
      <c r="E100" s="16">
        <f>ROUNDUP(VLOOKUP(C100,Оклады!$A$2:$B$50,2,),0)</f>
        <v>29950</v>
      </c>
      <c r="F100" s="37"/>
      <c r="G100" s="37">
        <v>500</v>
      </c>
      <c r="H100" s="37">
        <v>2250</v>
      </c>
      <c r="I100" s="37"/>
      <c r="J100" s="87">
        <f t="shared" si="3"/>
        <v>25213</v>
      </c>
      <c r="K100" s="126"/>
      <c r="L100" s="392"/>
    </row>
    <row r="101" spans="1:12" ht="18.75">
      <c r="B101" s="108"/>
      <c r="C101" s="25" t="s">
        <v>6</v>
      </c>
      <c r="D101" s="37">
        <v>1</v>
      </c>
      <c r="E101" s="16">
        <f>ROUNDUP(VLOOKUP(C101,Оклады!$A$2:$B$50,2,),0)</f>
        <v>29950</v>
      </c>
      <c r="F101" s="37"/>
      <c r="G101" s="37">
        <v>1288</v>
      </c>
      <c r="H101" s="37">
        <v>3000</v>
      </c>
      <c r="I101" s="37"/>
      <c r="J101" s="87">
        <f t="shared" si="3"/>
        <v>34238</v>
      </c>
      <c r="K101" s="126"/>
      <c r="L101" s="392"/>
    </row>
    <row r="102" spans="1:12" ht="18.75">
      <c r="B102" s="108"/>
      <c r="C102" s="25" t="s">
        <v>6</v>
      </c>
      <c r="D102" s="37">
        <v>0.25</v>
      </c>
      <c r="E102" s="16">
        <f>ROUNDUP(VLOOKUP(C102,Оклады!$A$2:$B$50,2,),0)</f>
        <v>29950</v>
      </c>
      <c r="F102" s="37"/>
      <c r="G102" s="37">
        <v>1512</v>
      </c>
      <c r="H102" s="37">
        <v>750</v>
      </c>
      <c r="I102" s="37"/>
      <c r="J102" s="87">
        <f t="shared" si="3"/>
        <v>9750</v>
      </c>
      <c r="K102" s="126"/>
      <c r="L102" s="392"/>
    </row>
    <row r="103" spans="1:12" ht="18.75">
      <c r="B103" s="108"/>
      <c r="C103" s="25" t="s">
        <v>6</v>
      </c>
      <c r="D103" s="37">
        <v>1</v>
      </c>
      <c r="E103" s="16">
        <f>ROUNDUP(VLOOKUP(C103,Оклады!$A$2:$B$50,2,),0)</f>
        <v>29950</v>
      </c>
      <c r="F103" s="37"/>
      <c r="G103" s="37">
        <v>500</v>
      </c>
      <c r="H103" s="37">
        <v>3000</v>
      </c>
      <c r="I103" s="37"/>
      <c r="J103" s="87">
        <f t="shared" si="3"/>
        <v>33450</v>
      </c>
      <c r="K103" s="126"/>
      <c r="L103" s="392"/>
    </row>
    <row r="104" spans="1:12" ht="18.75">
      <c r="B104" s="108"/>
      <c r="C104" s="25" t="s">
        <v>8</v>
      </c>
      <c r="D104" s="37">
        <v>1</v>
      </c>
      <c r="E104" s="16">
        <f>ROUNDUP(VLOOKUP(C104,Оклады!$A$2:$B$50,2,),0)</f>
        <v>24600</v>
      </c>
      <c r="F104" s="37"/>
      <c r="G104" s="37">
        <v>2500</v>
      </c>
      <c r="H104" s="37"/>
      <c r="I104" s="37"/>
      <c r="J104" s="87">
        <f t="shared" si="3"/>
        <v>27100</v>
      </c>
      <c r="K104" s="126"/>
      <c r="L104" s="392"/>
    </row>
    <row r="105" spans="1:12" ht="18.75">
      <c r="B105" s="108"/>
      <c r="C105" s="25" t="s">
        <v>8</v>
      </c>
      <c r="D105" s="37">
        <v>1</v>
      </c>
      <c r="E105" s="16">
        <f>ROUNDUP(VLOOKUP(C105,Оклады!$A$2:$B$50,2,),0)</f>
        <v>24600</v>
      </c>
      <c r="F105" s="37"/>
      <c r="G105" s="37">
        <v>500</v>
      </c>
      <c r="H105" s="37" t="s">
        <v>124</v>
      </c>
      <c r="I105" s="37"/>
      <c r="J105" s="87">
        <f t="shared" si="3"/>
        <v>25100</v>
      </c>
      <c r="K105" s="126"/>
      <c r="L105" s="392"/>
    </row>
    <row r="106" spans="1:12">
      <c r="A106" s="118" t="s">
        <v>56</v>
      </c>
      <c r="B106" s="118"/>
      <c r="C106" s="130"/>
      <c r="D106" s="130">
        <f>SUM(D93:D105)</f>
        <v>10.75</v>
      </c>
      <c r="E106" s="130"/>
      <c r="F106" s="132">
        <f>SUM(F93:F105)</f>
        <v>0</v>
      </c>
      <c r="G106" s="130">
        <f>SUM(G93:G105)</f>
        <v>28775</v>
      </c>
      <c r="H106" s="130">
        <f>SUM(H93:H105)</f>
        <v>38250</v>
      </c>
      <c r="I106" s="130">
        <f>SUM(I93:I105)</f>
        <v>0</v>
      </c>
      <c r="J106" s="130">
        <f>SUM(J93:J105)</f>
        <v>404601</v>
      </c>
      <c r="K106" s="134"/>
      <c r="L106" s="393"/>
    </row>
    <row r="107" spans="1:12">
      <c r="A107" s="164"/>
      <c r="B107" s="164"/>
      <c r="C107" s="165"/>
      <c r="D107" s="166"/>
      <c r="E107" s="166"/>
      <c r="F107" s="148"/>
      <c r="G107" s="148"/>
      <c r="H107" s="148"/>
      <c r="I107" s="148"/>
      <c r="J107" s="145"/>
      <c r="K107" s="167"/>
      <c r="L107" s="167"/>
    </row>
    <row r="108" spans="1:12">
      <c r="A108" s="79">
        <v>1</v>
      </c>
      <c r="B108" s="80">
        <v>2</v>
      </c>
      <c r="C108" s="160">
        <v>3</v>
      </c>
      <c r="D108" s="161">
        <v>4</v>
      </c>
      <c r="E108" s="138">
        <v>5</v>
      </c>
      <c r="F108" s="136">
        <v>6</v>
      </c>
      <c r="G108" s="136">
        <v>7</v>
      </c>
      <c r="H108" s="136">
        <v>8</v>
      </c>
      <c r="I108" s="136">
        <v>9</v>
      </c>
      <c r="J108" s="136">
        <v>10</v>
      </c>
      <c r="K108" s="123">
        <v>11</v>
      </c>
      <c r="L108" s="124"/>
    </row>
    <row r="109" spans="1:12" ht="18.75">
      <c r="A109" s="394" t="s">
        <v>64</v>
      </c>
      <c r="B109" s="108" t="s">
        <v>63</v>
      </c>
      <c r="C109" s="140" t="s">
        <v>11</v>
      </c>
      <c r="D109" s="37">
        <v>1</v>
      </c>
      <c r="E109" s="16">
        <f>ROUNDUP(VLOOKUP(C109,Оклады!$A$2:$B$50,2,),0)</f>
        <v>41050</v>
      </c>
      <c r="F109" s="37"/>
      <c r="G109" s="37">
        <v>5000</v>
      </c>
      <c r="H109" s="37">
        <v>3000</v>
      </c>
      <c r="I109" s="37"/>
      <c r="J109" s="37">
        <f>E109*D109+SUM(F109:I109)</f>
        <v>49050</v>
      </c>
      <c r="K109" s="163"/>
      <c r="L109" s="168"/>
    </row>
    <row r="110" spans="1:12">
      <c r="A110" s="395"/>
      <c r="B110" s="169"/>
      <c r="C110" s="25" t="s">
        <v>4</v>
      </c>
      <c r="D110" s="37">
        <v>1</v>
      </c>
      <c r="E110" s="16">
        <f>ROUNDUP(VLOOKUP(C110,Оклады!$A$2:$B$50,2,),0)</f>
        <v>33600</v>
      </c>
      <c r="F110" s="37"/>
      <c r="G110" s="37">
        <v>3000</v>
      </c>
      <c r="H110" s="37">
        <v>3000</v>
      </c>
      <c r="I110" s="37"/>
      <c r="J110" s="37">
        <f>E110*D110+SUM(F110:I110)</f>
        <v>39600</v>
      </c>
      <c r="K110" s="126"/>
      <c r="L110" s="127"/>
    </row>
    <row r="111" spans="1:12" ht="19.5" customHeight="1">
      <c r="A111" s="395"/>
      <c r="B111" s="169"/>
      <c r="C111" s="25" t="s">
        <v>4</v>
      </c>
      <c r="D111" s="37">
        <v>1</v>
      </c>
      <c r="E111" s="16">
        <f>ROUNDUP(VLOOKUP(C111,Оклады!$A$2:$B$50,2,),0)</f>
        <v>33600</v>
      </c>
      <c r="F111" s="37"/>
      <c r="G111" s="37">
        <v>1000</v>
      </c>
      <c r="H111" s="37">
        <v>3000</v>
      </c>
      <c r="I111" s="37"/>
      <c r="J111" s="37">
        <f>E111*D111+SUM(F111:I111)</f>
        <v>37600</v>
      </c>
      <c r="K111" s="126"/>
      <c r="L111" s="127"/>
    </row>
    <row r="112" spans="1:12">
      <c r="A112" s="118" t="s">
        <v>56</v>
      </c>
      <c r="B112" s="118"/>
      <c r="C112" s="130"/>
      <c r="D112" s="130">
        <f>SUM(D109:D111)</f>
        <v>3</v>
      </c>
      <c r="E112" s="130"/>
      <c r="F112" s="132">
        <f>SUM(F109:F111)</f>
        <v>0</v>
      </c>
      <c r="G112" s="130">
        <f>SUM(G109:G111)</f>
        <v>9000</v>
      </c>
      <c r="H112" s="130">
        <f>SUM(H109:H111)</f>
        <v>9000</v>
      </c>
      <c r="I112" s="130">
        <f>SUM(I109:I111)</f>
        <v>0</v>
      </c>
      <c r="J112" s="130">
        <f>SUM(J109:J111)</f>
        <v>126250</v>
      </c>
      <c r="K112" s="134"/>
      <c r="L112" s="135"/>
    </row>
    <row r="113" spans="1:12">
      <c r="A113" s="170"/>
      <c r="B113" s="170"/>
      <c r="C113" s="171"/>
      <c r="D113" s="166"/>
      <c r="E113" s="166"/>
      <c r="F113" s="148"/>
      <c r="G113" s="148"/>
      <c r="H113" s="148"/>
      <c r="I113" s="148"/>
      <c r="J113" s="172"/>
      <c r="K113" s="167"/>
      <c r="L113" s="167"/>
    </row>
    <row r="114" spans="1:12">
      <c r="A114" s="79">
        <v>1</v>
      </c>
      <c r="B114" s="80">
        <v>2</v>
      </c>
      <c r="C114" s="160">
        <v>3</v>
      </c>
      <c r="D114" s="161">
        <v>4</v>
      </c>
      <c r="E114" s="138">
        <v>5</v>
      </c>
      <c r="F114" s="136">
        <v>6</v>
      </c>
      <c r="G114" s="136">
        <v>7</v>
      </c>
      <c r="H114" s="136">
        <v>8</v>
      </c>
      <c r="I114" s="136">
        <v>9</v>
      </c>
      <c r="J114" s="136">
        <v>10</v>
      </c>
      <c r="K114" s="123">
        <v>11</v>
      </c>
      <c r="L114" s="124"/>
    </row>
    <row r="115" spans="1:12" ht="18.75">
      <c r="A115" s="378" t="s">
        <v>66</v>
      </c>
      <c r="B115" s="108" t="s">
        <v>65</v>
      </c>
      <c r="C115" s="140" t="str">
        <f>[1]Оклады!$A$7</f>
        <v>Заведующий сектором</v>
      </c>
      <c r="D115" s="37">
        <v>1</v>
      </c>
      <c r="E115" s="16">
        <f>ROUNDUP(VLOOKUP(C115,Оклады!$A$2:$B$50,2,),0)</f>
        <v>41050</v>
      </c>
      <c r="F115" s="37"/>
      <c r="G115" s="37">
        <v>3000</v>
      </c>
      <c r="H115" s="37">
        <v>7000</v>
      </c>
      <c r="I115" s="37"/>
      <c r="J115" s="87">
        <f t="shared" ref="J115:J127" si="4">ROUNDUP((E115*D115+SUM(F115:I115)),0)</f>
        <v>51050</v>
      </c>
      <c r="K115" s="45"/>
      <c r="L115" s="46"/>
    </row>
    <row r="116" spans="1:12">
      <c r="A116" s="379"/>
      <c r="B116" s="169"/>
      <c r="C116" s="25" t="s">
        <v>2</v>
      </c>
      <c r="D116" s="37">
        <v>0.1</v>
      </c>
      <c r="E116" s="16">
        <f>ROUNDUP(VLOOKUP(C116,Оклады!$A$2:$B$50,2,),0)</f>
        <v>36950</v>
      </c>
      <c r="F116" s="37"/>
      <c r="G116" s="37">
        <v>5945</v>
      </c>
      <c r="H116" s="37">
        <v>700</v>
      </c>
      <c r="I116" s="37"/>
      <c r="J116" s="87">
        <f t="shared" si="4"/>
        <v>10340</v>
      </c>
      <c r="K116" s="47"/>
      <c r="L116" s="48"/>
    </row>
    <row r="117" spans="1:12">
      <c r="A117" s="379"/>
      <c r="B117" s="169"/>
      <c r="C117" s="25" t="s">
        <v>4</v>
      </c>
      <c r="D117" s="37">
        <v>1</v>
      </c>
      <c r="E117" s="16">
        <f>ROUNDUP(VLOOKUP(C117,Оклады!$A$2:$B$50,2,),0)</f>
        <v>33600</v>
      </c>
      <c r="F117" s="37"/>
      <c r="G117" s="37">
        <v>400</v>
      </c>
      <c r="H117" s="37">
        <v>7000</v>
      </c>
      <c r="I117" s="37"/>
      <c r="J117" s="87">
        <f t="shared" si="4"/>
        <v>41000</v>
      </c>
      <c r="K117" s="47"/>
      <c r="L117" s="48"/>
    </row>
    <row r="118" spans="1:12">
      <c r="A118" s="379"/>
      <c r="B118" s="169"/>
      <c r="C118" s="25" t="s">
        <v>4</v>
      </c>
      <c r="D118" s="37">
        <v>1</v>
      </c>
      <c r="E118" s="16">
        <f>ROUNDUP(VLOOKUP(C118,Оклады!$A$2:$B$50,2,),0)</f>
        <v>33600</v>
      </c>
      <c r="F118" s="37"/>
      <c r="G118" s="37">
        <v>400</v>
      </c>
      <c r="H118" s="37">
        <v>7000</v>
      </c>
      <c r="I118" s="37"/>
      <c r="J118" s="87">
        <f t="shared" si="4"/>
        <v>41000</v>
      </c>
      <c r="K118" s="47"/>
      <c r="L118" s="48"/>
    </row>
    <row r="119" spans="1:12">
      <c r="A119" s="379"/>
      <c r="B119" s="169"/>
      <c r="C119" s="3" t="s">
        <v>4</v>
      </c>
      <c r="D119" s="16">
        <v>0.5</v>
      </c>
      <c r="E119" s="16">
        <f>ROUNDUP(VLOOKUP(C119,Оклады!$A$2:$B$50,2,),0)</f>
        <v>33600</v>
      </c>
      <c r="F119" s="16"/>
      <c r="G119" s="16">
        <v>500</v>
      </c>
      <c r="H119" s="16">
        <v>3500</v>
      </c>
      <c r="I119" s="16"/>
      <c r="J119" s="87">
        <f t="shared" si="4"/>
        <v>20800</v>
      </c>
      <c r="K119" s="47"/>
      <c r="L119" s="48"/>
    </row>
    <row r="120" spans="1:12">
      <c r="A120" s="379"/>
      <c r="B120" s="169"/>
      <c r="C120" s="3" t="s">
        <v>4</v>
      </c>
      <c r="D120" s="16">
        <v>1</v>
      </c>
      <c r="E120" s="16">
        <f>ROUNDUP(VLOOKUP(C120,Оклады!$A$2:$B$50,2,),0)</f>
        <v>33600</v>
      </c>
      <c r="F120" s="16"/>
      <c r="G120" s="16">
        <v>400</v>
      </c>
      <c r="H120" s="16">
        <v>7000</v>
      </c>
      <c r="I120" s="16"/>
      <c r="J120" s="87">
        <f t="shared" si="4"/>
        <v>41000</v>
      </c>
      <c r="K120" s="47"/>
      <c r="L120" s="48"/>
    </row>
    <row r="121" spans="1:12">
      <c r="A121" s="379"/>
      <c r="B121" s="169"/>
      <c r="C121" s="3" t="s">
        <v>4</v>
      </c>
      <c r="D121" s="37">
        <v>1</v>
      </c>
      <c r="E121" s="16">
        <f>ROUNDUP(VLOOKUP(C121,Оклады!$A$2:$B$50,2,),0)</f>
        <v>33600</v>
      </c>
      <c r="F121" s="37"/>
      <c r="G121" s="37">
        <v>400</v>
      </c>
      <c r="H121" s="37">
        <v>7000</v>
      </c>
      <c r="I121" s="37"/>
      <c r="J121" s="87">
        <f t="shared" si="4"/>
        <v>41000</v>
      </c>
      <c r="K121" s="47"/>
      <c r="L121" s="48"/>
    </row>
    <row r="122" spans="1:12">
      <c r="A122" s="379"/>
      <c r="B122" s="169"/>
      <c r="C122" s="25" t="s">
        <v>6</v>
      </c>
      <c r="D122" s="37">
        <v>1</v>
      </c>
      <c r="E122" s="16">
        <f>ROUNDUP(VLOOKUP(C122,Оклады!$A$2:$B$50,2,),0)</f>
        <v>29950</v>
      </c>
      <c r="F122" s="37"/>
      <c r="G122" s="37">
        <v>1000</v>
      </c>
      <c r="H122" s="37">
        <v>3000</v>
      </c>
      <c r="I122" s="37"/>
      <c r="J122" s="87">
        <f t="shared" si="4"/>
        <v>33950</v>
      </c>
      <c r="K122" s="173"/>
      <c r="L122" s="174"/>
    </row>
    <row r="123" spans="1:12">
      <c r="A123" s="379"/>
      <c r="B123" s="169"/>
      <c r="C123" s="25" t="s">
        <v>6</v>
      </c>
      <c r="D123" s="37">
        <v>0.5</v>
      </c>
      <c r="E123" s="16">
        <f>ROUNDUP(VLOOKUP(C123,Оклады!$A$2:$B$50,2,),0)</f>
        <v>29950</v>
      </c>
      <c r="F123" s="37"/>
      <c r="G123" s="37">
        <v>3000</v>
      </c>
      <c r="H123" s="37">
        <v>1500</v>
      </c>
      <c r="I123" s="37"/>
      <c r="J123" s="87">
        <f t="shared" si="4"/>
        <v>19475</v>
      </c>
      <c r="K123" s="173"/>
      <c r="L123" s="174"/>
    </row>
    <row r="124" spans="1:12">
      <c r="A124" s="379"/>
      <c r="B124" s="169"/>
      <c r="C124" s="25" t="s">
        <v>6</v>
      </c>
      <c r="D124" s="37">
        <v>0.25</v>
      </c>
      <c r="E124" s="16">
        <f>ROUNDUP(VLOOKUP(C124,Оклады!$A$2:$B$50,2,),0)</f>
        <v>29950</v>
      </c>
      <c r="F124" s="37"/>
      <c r="G124" s="37">
        <v>512</v>
      </c>
      <c r="H124" s="37">
        <v>750</v>
      </c>
      <c r="I124" s="37"/>
      <c r="J124" s="87">
        <f t="shared" si="4"/>
        <v>8750</v>
      </c>
      <c r="K124" s="173"/>
      <c r="L124" s="174"/>
    </row>
    <row r="125" spans="1:12">
      <c r="A125" s="379"/>
      <c r="B125" s="169"/>
      <c r="C125" s="25" t="s">
        <v>6</v>
      </c>
      <c r="D125" s="37">
        <v>0.5</v>
      </c>
      <c r="E125" s="16">
        <f>ROUNDUP(VLOOKUP(C125,Оклады!$A$2:$B$50,2,),0)</f>
        <v>29950</v>
      </c>
      <c r="F125" s="37"/>
      <c r="G125" s="37">
        <v>2500</v>
      </c>
      <c r="H125" s="37">
        <v>1500</v>
      </c>
      <c r="I125" s="37"/>
      <c r="J125" s="87">
        <f t="shared" si="4"/>
        <v>18975</v>
      </c>
      <c r="K125" s="173"/>
      <c r="L125" s="174"/>
    </row>
    <row r="126" spans="1:12">
      <c r="A126" s="115"/>
      <c r="B126" s="169"/>
      <c r="C126" s="25" t="s">
        <v>6</v>
      </c>
      <c r="D126" s="37">
        <v>0.25</v>
      </c>
      <c r="E126" s="16">
        <f>ROUNDUP(VLOOKUP(C126,Оклады!$A$2:$B$50,2,),0)</f>
        <v>29950</v>
      </c>
      <c r="F126" s="37"/>
      <c r="G126" s="37">
        <v>3012</v>
      </c>
      <c r="H126" s="37">
        <v>750</v>
      </c>
      <c r="I126" s="37"/>
      <c r="J126" s="87">
        <f t="shared" si="4"/>
        <v>11250</v>
      </c>
      <c r="K126" s="173"/>
      <c r="L126" s="174"/>
    </row>
    <row r="127" spans="1:12">
      <c r="A127" s="115"/>
      <c r="B127" s="169"/>
      <c r="C127" s="25" t="s">
        <v>8</v>
      </c>
      <c r="D127" s="37">
        <v>1</v>
      </c>
      <c r="E127" s="16">
        <f>ROUNDUP(VLOOKUP(C127,Оклады!$A$2:$B$50,2,),0)</f>
        <v>24600</v>
      </c>
      <c r="F127" s="37"/>
      <c r="G127" s="37">
        <v>2500</v>
      </c>
      <c r="H127" s="37" t="s">
        <v>124</v>
      </c>
      <c r="I127" s="37"/>
      <c r="J127" s="87">
        <f t="shared" si="4"/>
        <v>27100</v>
      </c>
      <c r="K127" s="173"/>
      <c r="L127" s="174"/>
    </row>
    <row r="128" spans="1:12">
      <c r="A128" s="118" t="s">
        <v>56</v>
      </c>
      <c r="B128" s="118"/>
      <c r="C128" s="130"/>
      <c r="D128" s="130">
        <f>SUM(D115:D127)</f>
        <v>9.1</v>
      </c>
      <c r="E128" s="130"/>
      <c r="F128" s="132">
        <f>SUM(F115:F125)</f>
        <v>0</v>
      </c>
      <c r="G128" s="130">
        <f>SUM(G115:G127)</f>
        <v>23569</v>
      </c>
      <c r="H128" s="130">
        <f>SUM(H115:H127)</f>
        <v>46700</v>
      </c>
      <c r="I128" s="130">
        <f>SUM(I115:I125)</f>
        <v>0</v>
      </c>
      <c r="J128" s="130">
        <f>SUM(J115:J127)</f>
        <v>365690</v>
      </c>
      <c r="K128" s="175"/>
      <c r="L128" s="176"/>
    </row>
    <row r="129" spans="1:12">
      <c r="A129" s="162"/>
      <c r="B129" s="162"/>
      <c r="C129" s="177"/>
      <c r="D129" s="177"/>
      <c r="E129" s="27"/>
      <c r="F129" s="148"/>
      <c r="G129" s="148"/>
      <c r="H129" s="148"/>
      <c r="I129" s="148"/>
      <c r="J129" s="148"/>
      <c r="K129" s="178"/>
      <c r="L129" s="179"/>
    </row>
    <row r="130" spans="1:12">
      <c r="A130" s="79">
        <v>1</v>
      </c>
      <c r="B130" s="80">
        <v>2</v>
      </c>
      <c r="C130" s="160">
        <v>3</v>
      </c>
      <c r="D130" s="161">
        <v>4</v>
      </c>
      <c r="E130" s="138">
        <v>5</v>
      </c>
      <c r="F130" s="136">
        <v>6</v>
      </c>
      <c r="G130" s="136">
        <v>7</v>
      </c>
      <c r="H130" s="136">
        <v>8</v>
      </c>
      <c r="I130" s="136">
        <v>9</v>
      </c>
      <c r="J130" s="136">
        <v>10</v>
      </c>
      <c r="K130" s="180">
        <v>11</v>
      </c>
      <c r="L130" s="181"/>
    </row>
    <row r="131" spans="1:12" ht="27">
      <c r="A131" s="182" t="s">
        <v>68</v>
      </c>
      <c r="B131" s="108" t="s">
        <v>67</v>
      </c>
      <c r="C131" s="140" t="str">
        <f>[1]Оклады!$A$7</f>
        <v>Заведующий сектором</v>
      </c>
      <c r="D131" s="37">
        <v>1</v>
      </c>
      <c r="E131" s="16">
        <f>ROUNDUP(VLOOKUP(C131,Оклады!$A$2:$B$50,2,),0)</f>
        <v>41050</v>
      </c>
      <c r="F131" s="37"/>
      <c r="G131" s="37">
        <v>5000</v>
      </c>
      <c r="H131" s="37">
        <v>7000</v>
      </c>
      <c r="I131" s="37"/>
      <c r="J131" s="87">
        <f t="shared" ref="J131:J142" si="5">ROUNDUP((E131*D131+SUM(F131:I131)),0)</f>
        <v>53050</v>
      </c>
      <c r="K131" s="183"/>
      <c r="L131" s="184"/>
    </row>
    <row r="132" spans="1:12">
      <c r="A132" s="115"/>
      <c r="B132" s="169"/>
      <c r="C132" s="25" t="s">
        <v>4</v>
      </c>
      <c r="D132" s="37">
        <v>0.5</v>
      </c>
      <c r="E132" s="16">
        <f>ROUNDUP(VLOOKUP(C132,Оклады!$A$2:$B$50,2,),0)</f>
        <v>33600</v>
      </c>
      <c r="F132" s="37"/>
      <c r="G132" s="37">
        <v>700</v>
      </c>
      <c r="H132" s="37">
        <v>3500</v>
      </c>
      <c r="I132" s="37"/>
      <c r="J132" s="87">
        <f t="shared" si="5"/>
        <v>21000</v>
      </c>
      <c r="K132" s="185"/>
      <c r="L132" s="186"/>
    </row>
    <row r="133" spans="1:12">
      <c r="A133" s="115"/>
      <c r="B133" s="187"/>
      <c r="C133" s="25" t="s">
        <v>4</v>
      </c>
      <c r="D133" s="37">
        <v>0.25</v>
      </c>
      <c r="E133" s="16">
        <f>ROUNDUP(VLOOKUP(C133,Оклады!$A$2:$B$50,2,),0)</f>
        <v>33600</v>
      </c>
      <c r="F133" s="188"/>
      <c r="G133" s="37">
        <v>500</v>
      </c>
      <c r="H133" s="37">
        <v>1750</v>
      </c>
      <c r="I133" s="188"/>
      <c r="J133" s="87">
        <f t="shared" si="5"/>
        <v>10650</v>
      </c>
      <c r="K133" s="185"/>
      <c r="L133" s="186"/>
    </row>
    <row r="134" spans="1:12">
      <c r="A134" s="115"/>
      <c r="B134" s="187"/>
      <c r="C134" s="25" t="s">
        <v>4</v>
      </c>
      <c r="D134" s="37">
        <v>0.5</v>
      </c>
      <c r="E134" s="16">
        <f>ROUNDUP(VLOOKUP(C134,Оклады!$A$2:$B$50,2,),0)</f>
        <v>33600</v>
      </c>
      <c r="F134" s="188"/>
      <c r="G134" s="37">
        <v>500</v>
      </c>
      <c r="H134" s="37">
        <v>3500</v>
      </c>
      <c r="I134" s="188"/>
      <c r="J134" s="87">
        <f t="shared" si="5"/>
        <v>20800</v>
      </c>
      <c r="K134" s="185"/>
      <c r="L134" s="186"/>
    </row>
    <row r="135" spans="1:12">
      <c r="A135" s="115"/>
      <c r="B135" s="187"/>
      <c r="C135" s="25" t="s">
        <v>4</v>
      </c>
      <c r="D135" s="37">
        <v>1</v>
      </c>
      <c r="E135" s="16">
        <f>ROUNDUP(VLOOKUP(C135,Оклады!$A$2:$B$50,2,),0)</f>
        <v>33600</v>
      </c>
      <c r="F135" s="188"/>
      <c r="G135" s="37">
        <v>3000</v>
      </c>
      <c r="H135" s="37">
        <v>7000</v>
      </c>
      <c r="I135" s="188"/>
      <c r="J135" s="87">
        <f t="shared" si="5"/>
        <v>43600</v>
      </c>
      <c r="K135" s="185"/>
      <c r="L135" s="186"/>
    </row>
    <row r="136" spans="1:12">
      <c r="A136" s="115"/>
      <c r="B136" s="187"/>
      <c r="C136" s="25" t="s">
        <v>4</v>
      </c>
      <c r="D136" s="37">
        <v>0.5</v>
      </c>
      <c r="E136" s="16">
        <f>ROUNDUP(VLOOKUP(C136,Оклады!$A$2:$B$50,2,),0)</f>
        <v>33600</v>
      </c>
      <c r="F136" s="188"/>
      <c r="G136" s="37">
        <v>500</v>
      </c>
      <c r="H136" s="37">
        <v>3500</v>
      </c>
      <c r="I136" s="188"/>
      <c r="J136" s="87">
        <f t="shared" si="5"/>
        <v>20800</v>
      </c>
      <c r="K136" s="185"/>
      <c r="L136" s="186"/>
    </row>
    <row r="137" spans="1:12">
      <c r="A137" s="115"/>
      <c r="B137" s="187"/>
      <c r="C137" s="25" t="s">
        <v>4</v>
      </c>
      <c r="D137" s="37">
        <v>1</v>
      </c>
      <c r="E137" s="16">
        <f>ROUNDUP(VLOOKUP(C137,Оклады!$A$2:$B$50,2,),0)</f>
        <v>33600</v>
      </c>
      <c r="F137" s="188"/>
      <c r="G137" s="37">
        <v>4000</v>
      </c>
      <c r="H137" s="37">
        <v>7000</v>
      </c>
      <c r="I137" s="188"/>
      <c r="J137" s="87">
        <f t="shared" si="5"/>
        <v>44600</v>
      </c>
      <c r="K137" s="185"/>
      <c r="L137" s="186"/>
    </row>
    <row r="138" spans="1:12">
      <c r="A138" s="115"/>
      <c r="B138" s="187"/>
      <c r="C138" s="25" t="s">
        <v>4</v>
      </c>
      <c r="D138" s="37">
        <v>0.5</v>
      </c>
      <c r="E138" s="16">
        <f>ROUNDUP(VLOOKUP(C138,Оклады!$A$2:$B$50,2,),0)</f>
        <v>33600</v>
      </c>
      <c r="F138" s="188"/>
      <c r="G138" s="37">
        <v>2000</v>
      </c>
      <c r="H138" s="37">
        <v>3500</v>
      </c>
      <c r="I138" s="188"/>
      <c r="J138" s="87">
        <f t="shared" si="5"/>
        <v>22300</v>
      </c>
      <c r="K138" s="185"/>
      <c r="L138" s="186"/>
    </row>
    <row r="139" spans="1:12">
      <c r="A139" s="115"/>
      <c r="B139" s="187"/>
      <c r="C139" s="25" t="s">
        <v>6</v>
      </c>
      <c r="D139" s="37">
        <v>0.4</v>
      </c>
      <c r="E139" s="16">
        <f>ROUNDUP(VLOOKUP(C139,Оклады!$A$2:$B$50,2,),0)</f>
        <v>29950</v>
      </c>
      <c r="F139" s="188"/>
      <c r="G139" s="37">
        <v>2000</v>
      </c>
      <c r="H139" s="37">
        <v>1200</v>
      </c>
      <c r="I139" s="188"/>
      <c r="J139" s="87">
        <f t="shared" si="5"/>
        <v>15180</v>
      </c>
      <c r="K139" s="185"/>
      <c r="L139" s="186"/>
    </row>
    <row r="140" spans="1:12">
      <c r="A140" s="115"/>
      <c r="B140" s="187"/>
      <c r="C140" s="25" t="s">
        <v>6</v>
      </c>
      <c r="D140" s="37">
        <v>0.5</v>
      </c>
      <c r="E140" s="16">
        <f>ROUNDUP(VLOOKUP(C140,Оклады!$A$2:$B$50,2,),0)</f>
        <v>29950</v>
      </c>
      <c r="F140" s="188"/>
      <c r="G140" s="37">
        <v>1000</v>
      </c>
      <c r="H140" s="37">
        <v>1500</v>
      </c>
      <c r="I140" s="188"/>
      <c r="J140" s="87">
        <f t="shared" si="5"/>
        <v>17475</v>
      </c>
      <c r="K140" s="185"/>
      <c r="L140" s="186"/>
    </row>
    <row r="141" spans="1:12">
      <c r="A141" s="115"/>
      <c r="B141" s="187"/>
      <c r="C141" s="25" t="s">
        <v>6</v>
      </c>
      <c r="D141" s="37">
        <v>0.25</v>
      </c>
      <c r="E141" s="16">
        <f>ROUNDUP(VLOOKUP(C141,Оклады!$A$2:$B$50,2,),0)</f>
        <v>29950</v>
      </c>
      <c r="F141" s="188"/>
      <c r="G141" s="37">
        <v>3012</v>
      </c>
      <c r="H141" s="37">
        <v>750</v>
      </c>
      <c r="I141" s="188"/>
      <c r="J141" s="87">
        <f t="shared" si="5"/>
        <v>11250</v>
      </c>
      <c r="K141" s="185"/>
      <c r="L141" s="186"/>
    </row>
    <row r="142" spans="1:12">
      <c r="A142" s="115"/>
      <c r="B142" s="169"/>
      <c r="C142" s="25" t="s">
        <v>8</v>
      </c>
      <c r="D142" s="37">
        <v>1</v>
      </c>
      <c r="E142" s="16">
        <f>ROUNDUP(VLOOKUP(C142,Оклады!$A$2:$B$50,2,),0)</f>
        <v>24600</v>
      </c>
      <c r="F142" s="37"/>
      <c r="G142" s="37">
        <v>3000</v>
      </c>
      <c r="H142" s="37"/>
      <c r="I142" s="37"/>
      <c r="J142" s="87">
        <f t="shared" si="5"/>
        <v>27600</v>
      </c>
      <c r="K142" s="185"/>
      <c r="L142" s="186"/>
    </row>
    <row r="143" spans="1:12">
      <c r="A143" s="189" t="s">
        <v>56</v>
      </c>
      <c r="B143" s="118"/>
      <c r="C143" s="130"/>
      <c r="D143" s="130">
        <f>SUM(D131:D142)</f>
        <v>7.4</v>
      </c>
      <c r="E143" s="130"/>
      <c r="F143" s="132">
        <f>SUM(F131:F141)</f>
        <v>0</v>
      </c>
      <c r="G143" s="130">
        <f>SUM(G131:G142)</f>
        <v>25212</v>
      </c>
      <c r="H143" s="130">
        <f>SUM(H131:H142)</f>
        <v>40200</v>
      </c>
      <c r="I143" s="130">
        <f>SUM(I131:I141)</f>
        <v>0</v>
      </c>
      <c r="J143" s="130">
        <f>SUM(J131:J142)</f>
        <v>308305</v>
      </c>
      <c r="K143" s="180"/>
      <c r="L143" s="181"/>
    </row>
    <row r="144" spans="1:12" ht="21" customHeight="1">
      <c r="A144" s="162"/>
      <c r="B144" s="162"/>
      <c r="C144" s="177"/>
      <c r="D144" s="177"/>
      <c r="E144" s="27"/>
      <c r="F144" s="148"/>
      <c r="G144" s="148"/>
      <c r="H144" s="148"/>
      <c r="I144" s="148"/>
      <c r="J144" s="148"/>
      <c r="K144" s="178"/>
      <c r="L144" s="178"/>
    </row>
    <row r="145" spans="1:12">
      <c r="A145" s="79">
        <v>1</v>
      </c>
      <c r="B145" s="80">
        <v>2</v>
      </c>
      <c r="C145" s="160">
        <v>3</v>
      </c>
      <c r="D145" s="161">
        <v>4</v>
      </c>
      <c r="E145" s="138">
        <v>5</v>
      </c>
      <c r="F145" s="136">
        <v>6</v>
      </c>
      <c r="G145" s="136">
        <v>7</v>
      </c>
      <c r="H145" s="136">
        <v>8</v>
      </c>
      <c r="I145" s="136">
        <v>9</v>
      </c>
      <c r="J145" s="136">
        <v>10</v>
      </c>
      <c r="K145" s="180">
        <v>11</v>
      </c>
      <c r="L145" s="181"/>
    </row>
    <row r="146" spans="1:12" ht="18.75">
      <c r="A146" s="378" t="s">
        <v>70</v>
      </c>
      <c r="B146" s="108" t="s">
        <v>69</v>
      </c>
      <c r="C146" s="140" t="str">
        <f>[1]Оклады!$A$7</f>
        <v>Заведующий сектором</v>
      </c>
      <c r="D146" s="37">
        <v>1</v>
      </c>
      <c r="E146" s="16">
        <f>ROUNDUP(VLOOKUP(C146,Оклады!$A$2:$B$50,2,),0)</f>
        <v>41050</v>
      </c>
      <c r="F146" s="37"/>
      <c r="G146" s="37">
        <v>5000</v>
      </c>
      <c r="H146" s="37">
        <v>3000</v>
      </c>
      <c r="I146" s="37"/>
      <c r="J146" s="87">
        <f>ROUNDUP((E146*D146+SUM(F146:I146)),0)</f>
        <v>49050</v>
      </c>
      <c r="K146" s="183"/>
      <c r="L146" s="184"/>
    </row>
    <row r="147" spans="1:12">
      <c r="A147" s="379"/>
      <c r="B147" s="169"/>
      <c r="C147" s="25" t="s">
        <v>6</v>
      </c>
      <c r="D147" s="37">
        <v>1</v>
      </c>
      <c r="E147" s="16">
        <f>ROUNDUP(VLOOKUP(C147,Оклады!$A$2:$B$50,2,),0)</f>
        <v>29950</v>
      </c>
      <c r="F147" s="37"/>
      <c r="G147" s="37">
        <v>1000</v>
      </c>
      <c r="H147" s="37">
        <v>3000</v>
      </c>
      <c r="I147" s="37"/>
      <c r="J147" s="87">
        <f>ROUNDUP((E147*D147+SUM(F147:I147)),0)</f>
        <v>33950</v>
      </c>
      <c r="K147" s="185"/>
      <c r="L147" s="186"/>
    </row>
    <row r="148" spans="1:12">
      <c r="A148" s="379"/>
      <c r="B148" s="169"/>
      <c r="C148" s="25" t="s">
        <v>6</v>
      </c>
      <c r="D148" s="37">
        <v>0.5</v>
      </c>
      <c r="E148" s="16">
        <f>ROUNDUP(VLOOKUP(C148,Оклады!$A$2:$B$50,2,),0)</f>
        <v>29950</v>
      </c>
      <c r="F148" s="37"/>
      <c r="G148" s="37">
        <v>2500</v>
      </c>
      <c r="H148" s="37">
        <v>1500</v>
      </c>
      <c r="I148" s="37"/>
      <c r="J148" s="87">
        <f>ROUNDUP((E148*D148+SUM(F148:I148)),0)</f>
        <v>18975</v>
      </c>
      <c r="K148" s="185"/>
      <c r="L148" s="186"/>
    </row>
    <row r="149" spans="1:12">
      <c r="A149" s="390"/>
      <c r="B149" s="169"/>
      <c r="C149" s="25" t="s">
        <v>8</v>
      </c>
      <c r="D149" s="37">
        <v>0.25</v>
      </c>
      <c r="E149" s="16">
        <f>ROUNDUP(VLOOKUP(C149,Оклады!$A$2:$B$50,2,),0)</f>
        <v>24600</v>
      </c>
      <c r="F149" s="37"/>
      <c r="G149" s="37">
        <v>3050</v>
      </c>
      <c r="H149" s="37" t="s">
        <v>124</v>
      </c>
      <c r="I149" s="37"/>
      <c r="J149" s="87">
        <f>ROUNDUP((E149*D149+SUM(F149:I149)),0)</f>
        <v>9200</v>
      </c>
      <c r="K149" s="185"/>
      <c r="L149" s="186"/>
    </row>
    <row r="150" spans="1:12">
      <c r="A150" s="93" t="s">
        <v>56</v>
      </c>
      <c r="B150" s="93"/>
      <c r="C150" s="190"/>
      <c r="D150" s="191">
        <f>SUM(D146:D149)</f>
        <v>2.75</v>
      </c>
      <c r="E150" s="191"/>
      <c r="F150" s="191">
        <f>SUM(F146:F149)</f>
        <v>0</v>
      </c>
      <c r="G150" s="191">
        <f>SUM(G146:G149)</f>
        <v>11550</v>
      </c>
      <c r="H150" s="191">
        <f>SUM(H146:H149)</f>
        <v>7500</v>
      </c>
      <c r="I150" s="191">
        <f>SUM(I146:I149)</f>
        <v>0</v>
      </c>
      <c r="J150" s="191">
        <f>SUM(J146:J149)</f>
        <v>111175</v>
      </c>
      <c r="K150" s="175"/>
      <c r="L150" s="176"/>
    </row>
    <row r="151" spans="1:12">
      <c r="A151" s="97"/>
      <c r="B151" s="97"/>
      <c r="C151" s="192"/>
      <c r="D151" s="144"/>
      <c r="E151" s="144"/>
      <c r="F151" s="144"/>
      <c r="G151" s="144"/>
      <c r="H151" s="144"/>
      <c r="I151" s="144"/>
      <c r="J151" s="144"/>
      <c r="K151" s="193"/>
      <c r="L151" s="193"/>
    </row>
    <row r="152" spans="1:12">
      <c r="A152" s="194">
        <v>1</v>
      </c>
      <c r="B152" s="80">
        <v>2</v>
      </c>
      <c r="C152" s="160">
        <v>3</v>
      </c>
      <c r="D152" s="161">
        <v>4</v>
      </c>
      <c r="E152" s="138">
        <v>5</v>
      </c>
      <c r="F152" s="136">
        <v>6</v>
      </c>
      <c r="G152" s="136">
        <v>7</v>
      </c>
      <c r="H152" s="136">
        <v>8</v>
      </c>
      <c r="I152" s="136">
        <v>9</v>
      </c>
      <c r="J152" s="136">
        <v>10</v>
      </c>
      <c r="K152" s="180">
        <v>11</v>
      </c>
      <c r="L152" s="181"/>
    </row>
    <row r="153" spans="1:12" ht="18.75">
      <c r="A153" s="396" t="s">
        <v>72</v>
      </c>
      <c r="B153" s="195" t="s">
        <v>71</v>
      </c>
      <c r="C153" s="140" t="str">
        <f>[1]Оклады!$A$7</f>
        <v>Заведующий сектором</v>
      </c>
      <c r="D153" s="37">
        <v>1</v>
      </c>
      <c r="E153" s="16">
        <f>ROUNDUP(VLOOKUP(C153,Оклады!$A$2:$B$50,2,),0)</f>
        <v>41050</v>
      </c>
      <c r="F153" s="37"/>
      <c r="G153" s="37">
        <v>5000</v>
      </c>
      <c r="H153" s="37">
        <v>7000</v>
      </c>
      <c r="I153" s="37"/>
      <c r="J153" s="87">
        <f t="shared" ref="J153:J158" si="6">ROUNDUP((E153*D153+SUM(F153:I153)),0)</f>
        <v>53050</v>
      </c>
    </row>
    <row r="154" spans="1:12" ht="18.75">
      <c r="A154" s="397"/>
      <c r="B154" s="310"/>
      <c r="C154" s="25" t="s">
        <v>4</v>
      </c>
      <c r="D154" s="37"/>
      <c r="E154" s="16"/>
      <c r="F154" s="37"/>
      <c r="G154" s="37"/>
      <c r="H154" s="37"/>
      <c r="I154" s="37">
        <v>20800</v>
      </c>
      <c r="J154" s="87">
        <f t="shared" si="6"/>
        <v>20800</v>
      </c>
    </row>
    <row r="155" spans="1:12">
      <c r="A155" s="398"/>
      <c r="B155" s="196"/>
      <c r="C155" s="25" t="s">
        <v>6</v>
      </c>
      <c r="D155" s="37">
        <v>1</v>
      </c>
      <c r="E155" s="16">
        <f>ROUNDUP(VLOOKUP(C155,Оклады!$A$2:$B$50,2,),0)</f>
        <v>29950</v>
      </c>
      <c r="F155" s="37"/>
      <c r="G155" s="37">
        <v>4000</v>
      </c>
      <c r="H155" s="37">
        <v>3000</v>
      </c>
      <c r="I155" s="37"/>
      <c r="J155" s="87">
        <f t="shared" si="6"/>
        <v>36950</v>
      </c>
    </row>
    <row r="156" spans="1:12" ht="24.75" customHeight="1">
      <c r="A156" s="398"/>
      <c r="B156" s="197"/>
      <c r="C156" s="198" t="s">
        <v>6</v>
      </c>
      <c r="D156" s="188">
        <v>0.4</v>
      </c>
      <c r="E156" s="16">
        <f>ROUNDUP(VLOOKUP(C156,Оклады!$A$2:$B$50,2,),0)</f>
        <v>29950</v>
      </c>
      <c r="F156" s="188"/>
      <c r="G156" s="188">
        <v>8000</v>
      </c>
      <c r="H156" s="188">
        <v>1200</v>
      </c>
      <c r="I156" s="188"/>
      <c r="J156" s="87">
        <f t="shared" si="6"/>
        <v>21180</v>
      </c>
    </row>
    <row r="157" spans="1:12" ht="24.75" customHeight="1">
      <c r="A157" s="399"/>
      <c r="B157" s="197"/>
      <c r="C157" s="25" t="s">
        <v>6</v>
      </c>
      <c r="D157" s="37">
        <v>1</v>
      </c>
      <c r="E157" s="16">
        <f>ROUNDUP(VLOOKUP(C157,Оклады!$A$2:$B$50,2,),0)</f>
        <v>29950</v>
      </c>
      <c r="F157" s="37"/>
      <c r="G157" s="37">
        <v>500</v>
      </c>
      <c r="H157" s="37">
        <v>3000</v>
      </c>
      <c r="I157" s="37"/>
      <c r="J157" s="87">
        <f t="shared" si="6"/>
        <v>33450</v>
      </c>
    </row>
    <row r="158" spans="1:12" ht="24.75" customHeight="1">
      <c r="A158" s="53"/>
      <c r="B158" s="197"/>
      <c r="C158" s="25" t="s">
        <v>8</v>
      </c>
      <c r="D158" s="37">
        <v>0.5</v>
      </c>
      <c r="E158" s="16">
        <f>ROUNDUP(VLOOKUP(C158,Оклады!$A$2:$B$50,2,),0)</f>
        <v>24600</v>
      </c>
      <c r="F158" s="37"/>
      <c r="G158" s="37">
        <v>3000</v>
      </c>
      <c r="H158" s="37"/>
      <c r="I158" s="37"/>
      <c r="J158" s="87">
        <f t="shared" si="6"/>
        <v>15300</v>
      </c>
    </row>
    <row r="159" spans="1:12">
      <c r="A159" s="199" t="s">
        <v>56</v>
      </c>
      <c r="B159" s="93"/>
      <c r="C159" s="190"/>
      <c r="D159" s="191">
        <f>SUM(D153:D158)</f>
        <v>3.9</v>
      </c>
      <c r="E159" s="191"/>
      <c r="F159" s="191">
        <f>SUM(F153:F158)</f>
        <v>0</v>
      </c>
      <c r="G159" s="191">
        <f>SUM(G153:G158)</f>
        <v>20500</v>
      </c>
      <c r="H159" s="191">
        <f>SUM(H153:H158)</f>
        <v>14200</v>
      </c>
      <c r="I159" s="191">
        <f>SUM(I153:I158)</f>
        <v>20800</v>
      </c>
      <c r="J159" s="191">
        <f>SUM(J153:J158)</f>
        <v>180730</v>
      </c>
      <c r="K159" s="200"/>
      <c r="L159" s="200"/>
    </row>
    <row r="160" spans="1:12">
      <c r="A160" s="97"/>
      <c r="B160" s="97"/>
      <c r="C160" s="192"/>
      <c r="D160" s="144"/>
      <c r="E160" s="144"/>
      <c r="F160" s="144"/>
      <c r="G160" s="144"/>
      <c r="H160" s="144"/>
      <c r="I160" s="144"/>
      <c r="J160" s="144"/>
      <c r="K160" s="193"/>
      <c r="L160" s="193"/>
    </row>
    <row r="161" spans="1:12">
      <c r="A161" s="201" t="s">
        <v>132</v>
      </c>
      <c r="B161" s="201"/>
      <c r="C161" s="146"/>
      <c r="D161" s="146"/>
      <c r="E161" s="27"/>
      <c r="F161" s="148"/>
      <c r="G161" s="148"/>
      <c r="H161" s="148"/>
      <c r="I161" s="148"/>
      <c r="J161" s="148"/>
      <c r="K161" s="178"/>
      <c r="L161" s="178"/>
    </row>
    <row r="162" spans="1:12">
      <c r="A162" s="162"/>
      <c r="B162" s="162"/>
      <c r="C162" s="177"/>
      <c r="D162" s="177"/>
      <c r="E162" s="27"/>
      <c r="F162" s="148"/>
      <c r="G162" s="148"/>
      <c r="H162" s="148"/>
      <c r="I162" s="148"/>
      <c r="J162" s="148"/>
      <c r="K162" s="178"/>
      <c r="L162" s="178"/>
    </row>
    <row r="163" spans="1:12">
      <c r="A163" s="340" t="s">
        <v>110</v>
      </c>
      <c r="B163" s="356"/>
      <c r="C163" s="149" t="s">
        <v>0</v>
      </c>
      <c r="D163" s="150" t="s">
        <v>111</v>
      </c>
      <c r="E163" s="367" t="s">
        <v>81</v>
      </c>
      <c r="F163" s="369" t="s">
        <v>112</v>
      </c>
      <c r="G163" s="370"/>
      <c r="H163" s="370"/>
      <c r="I163" s="371"/>
      <c r="J163" s="154" t="s">
        <v>113</v>
      </c>
      <c r="K163" s="400" t="s">
        <v>114</v>
      </c>
      <c r="L163" s="401"/>
    </row>
    <row r="164" spans="1:12">
      <c r="A164" s="357"/>
      <c r="B164" s="358"/>
      <c r="C164" s="152"/>
      <c r="D164" s="150" t="s">
        <v>115</v>
      </c>
      <c r="E164" s="368"/>
      <c r="F164" s="153"/>
      <c r="G164" s="153" t="s">
        <v>50</v>
      </c>
      <c r="H164" s="154" t="s">
        <v>116</v>
      </c>
      <c r="I164" s="360" t="s">
        <v>160</v>
      </c>
      <c r="J164" s="153" t="s">
        <v>131</v>
      </c>
      <c r="K164" s="402"/>
      <c r="L164" s="403"/>
    </row>
    <row r="165" spans="1:12">
      <c r="A165" s="72"/>
      <c r="B165" s="73"/>
      <c r="C165" s="156"/>
      <c r="D165" s="157"/>
      <c r="E165" s="158"/>
      <c r="F165" s="153" t="s">
        <v>118</v>
      </c>
      <c r="G165" s="153" t="s">
        <v>51</v>
      </c>
      <c r="H165" s="153" t="s">
        <v>119</v>
      </c>
      <c r="I165" s="361"/>
      <c r="J165" s="153" t="s">
        <v>129</v>
      </c>
      <c r="K165" s="402"/>
      <c r="L165" s="403"/>
    </row>
    <row r="166" spans="1:12">
      <c r="A166" s="77" t="s">
        <v>121</v>
      </c>
      <c r="B166" s="67" t="s">
        <v>100</v>
      </c>
      <c r="C166" s="156"/>
      <c r="D166" s="157"/>
      <c r="E166" s="159" t="s">
        <v>122</v>
      </c>
      <c r="F166" s="153"/>
      <c r="G166" s="153" t="s">
        <v>52</v>
      </c>
      <c r="H166" s="27"/>
      <c r="I166" s="362"/>
      <c r="J166" s="153"/>
      <c r="K166" s="404"/>
      <c r="L166" s="405"/>
    </row>
    <row r="167" spans="1:12">
      <c r="A167" s="79">
        <v>1</v>
      </c>
      <c r="B167" s="80">
        <v>2</v>
      </c>
      <c r="C167" s="160">
        <v>3</v>
      </c>
      <c r="D167" s="161">
        <v>4</v>
      </c>
      <c r="E167" s="138">
        <v>5</v>
      </c>
      <c r="F167" s="136">
        <v>6</v>
      </c>
      <c r="G167" s="136">
        <v>7</v>
      </c>
      <c r="H167" s="136">
        <v>8</v>
      </c>
      <c r="I167" s="136">
        <v>9</v>
      </c>
      <c r="J167" s="136">
        <v>10</v>
      </c>
      <c r="K167" s="180">
        <v>11</v>
      </c>
      <c r="L167" s="181"/>
    </row>
    <row r="168" spans="1:12" ht="18.75">
      <c r="A168" s="378" t="s">
        <v>74</v>
      </c>
      <c r="B168" s="108" t="s">
        <v>73</v>
      </c>
      <c r="C168" s="140" t="str">
        <f>[1]Оклады!$A$7</f>
        <v>Заведующий сектором</v>
      </c>
      <c r="D168" s="37">
        <v>1</v>
      </c>
      <c r="E168" s="16">
        <f>ROUNDUP(VLOOKUP(C168,Оклады!$A$2:$B$50,2,),0)</f>
        <v>41050</v>
      </c>
      <c r="F168" s="37"/>
      <c r="G168" s="37">
        <v>5000</v>
      </c>
      <c r="H168" s="37">
        <v>7000</v>
      </c>
      <c r="I168" s="37"/>
      <c r="J168" s="87">
        <f t="shared" ref="J168:J183" si="7">ROUNDUP((E168*D168+SUM(F168:I168)),0)</f>
        <v>53050</v>
      </c>
      <c r="K168" s="183"/>
      <c r="L168" s="184"/>
    </row>
    <row r="169" spans="1:12">
      <c r="A169" s="379"/>
      <c r="B169" s="169"/>
      <c r="C169" s="25" t="s">
        <v>2</v>
      </c>
      <c r="D169" s="37">
        <v>0.5</v>
      </c>
      <c r="E169" s="16">
        <f>ROUNDUP(VLOOKUP(C169,Оклады!$A$2:$B$50,2,),0)</f>
        <v>36950</v>
      </c>
      <c r="F169" s="37"/>
      <c r="G169" s="37">
        <v>500</v>
      </c>
      <c r="H169" s="37">
        <v>3500</v>
      </c>
      <c r="I169" s="37"/>
      <c r="J169" s="87">
        <f t="shared" si="7"/>
        <v>22475</v>
      </c>
      <c r="K169" s="185"/>
      <c r="L169" s="186"/>
    </row>
    <row r="170" spans="1:12">
      <c r="A170" s="379"/>
      <c r="B170" s="169"/>
      <c r="C170" s="25" t="s">
        <v>2</v>
      </c>
      <c r="D170" s="37">
        <v>1</v>
      </c>
      <c r="E170" s="16">
        <f>ROUNDUP(VLOOKUP(C170,Оклады!$A$2:$B$50,2,),0)</f>
        <v>36950</v>
      </c>
      <c r="F170" s="37"/>
      <c r="G170" s="37">
        <v>550</v>
      </c>
      <c r="H170" s="37">
        <v>7000</v>
      </c>
      <c r="I170" s="37"/>
      <c r="J170" s="87">
        <f t="shared" si="7"/>
        <v>44500</v>
      </c>
      <c r="K170" s="185"/>
      <c r="L170" s="186"/>
    </row>
    <row r="171" spans="1:12">
      <c r="A171" s="379"/>
      <c r="B171" s="169"/>
      <c r="C171" s="25" t="s">
        <v>2</v>
      </c>
      <c r="D171" s="37">
        <v>1</v>
      </c>
      <c r="E171" s="16">
        <f>ROUNDUP(VLOOKUP(C171,Оклады!$A$2:$B$50,2,),0)</f>
        <v>36950</v>
      </c>
      <c r="F171" s="37"/>
      <c r="G171" s="37">
        <v>550</v>
      </c>
      <c r="H171" s="37">
        <v>7000</v>
      </c>
      <c r="I171" s="37"/>
      <c r="J171" s="87">
        <f t="shared" si="7"/>
        <v>44500</v>
      </c>
      <c r="K171" s="185"/>
      <c r="L171" s="186"/>
    </row>
    <row r="172" spans="1:12">
      <c r="A172" s="379"/>
      <c r="B172" s="169"/>
      <c r="C172" s="25" t="s">
        <v>4</v>
      </c>
      <c r="D172" s="37">
        <v>0.4</v>
      </c>
      <c r="E172" s="16">
        <f>ROUNDUP(VLOOKUP(C172,Оклады!$A$2:$B$50,2,),0)</f>
        <v>33600</v>
      </c>
      <c r="F172" s="37"/>
      <c r="G172" s="37">
        <v>1000</v>
      </c>
      <c r="H172" s="37">
        <v>2800</v>
      </c>
      <c r="I172" s="37"/>
      <c r="J172" s="87">
        <f t="shared" si="7"/>
        <v>17240</v>
      </c>
      <c r="K172" s="185"/>
      <c r="L172" s="186"/>
    </row>
    <row r="173" spans="1:12">
      <c r="A173" s="379"/>
      <c r="B173" s="169"/>
      <c r="C173" s="25" t="s">
        <v>4</v>
      </c>
      <c r="D173" s="37">
        <v>0.75</v>
      </c>
      <c r="E173" s="16">
        <f>ROUNDUP(VLOOKUP(C173,Оклады!$A$2:$B$50,2,),0)</f>
        <v>33600</v>
      </c>
      <c r="F173" s="37"/>
      <c r="G173" s="37">
        <v>1000</v>
      </c>
      <c r="H173" s="37">
        <v>2250</v>
      </c>
      <c r="I173" s="37"/>
      <c r="J173" s="87">
        <f t="shared" si="7"/>
        <v>28450</v>
      </c>
      <c r="K173" s="185"/>
      <c r="L173" s="186"/>
    </row>
    <row r="174" spans="1:12">
      <c r="A174" s="379"/>
      <c r="B174" s="169"/>
      <c r="C174" s="25" t="s">
        <v>4</v>
      </c>
      <c r="D174" s="37">
        <v>0.25</v>
      </c>
      <c r="E174" s="16">
        <f>ROUNDUP(VLOOKUP(C174,Оклады!$A$2:$B$50,2,),0)</f>
        <v>33600</v>
      </c>
      <c r="F174" s="37"/>
      <c r="G174" s="37">
        <v>1450</v>
      </c>
      <c r="H174" s="37">
        <v>1750</v>
      </c>
      <c r="I174" s="37"/>
      <c r="J174" s="87">
        <f t="shared" si="7"/>
        <v>11600</v>
      </c>
      <c r="K174" s="185"/>
      <c r="L174" s="186"/>
    </row>
    <row r="175" spans="1:12">
      <c r="A175" s="379"/>
      <c r="B175" s="169"/>
      <c r="C175" s="25" t="s">
        <v>4</v>
      </c>
      <c r="D175" s="37">
        <v>0.75</v>
      </c>
      <c r="E175" s="16">
        <f>ROUNDUP(VLOOKUP(C175,Оклады!$A$2:$B$50,2,),0)</f>
        <v>33600</v>
      </c>
      <c r="F175" s="37"/>
      <c r="G175" s="37">
        <v>1000</v>
      </c>
      <c r="H175" s="37">
        <v>2250</v>
      </c>
      <c r="I175" s="37"/>
      <c r="J175" s="87">
        <f t="shared" si="7"/>
        <v>28450</v>
      </c>
      <c r="K175" s="185"/>
      <c r="L175" s="186"/>
    </row>
    <row r="176" spans="1:12">
      <c r="A176" s="379"/>
      <c r="B176" s="169"/>
      <c r="C176" s="25" t="s">
        <v>6</v>
      </c>
      <c r="D176" s="37">
        <v>0.5</v>
      </c>
      <c r="E176" s="16">
        <f>ROUNDUP(VLOOKUP(C176,Оклады!$A$2:$B$50,2,),0)</f>
        <v>29950</v>
      </c>
      <c r="F176" s="37"/>
      <c r="G176" s="37">
        <v>500</v>
      </c>
      <c r="H176" s="37">
        <v>1500</v>
      </c>
      <c r="I176" s="37"/>
      <c r="J176" s="87">
        <f t="shared" si="7"/>
        <v>16975</v>
      </c>
      <c r="K176" s="185"/>
      <c r="L176" s="186"/>
    </row>
    <row r="177" spans="1:26">
      <c r="A177" s="379"/>
      <c r="B177" s="169"/>
      <c r="C177" s="25" t="s">
        <v>6</v>
      </c>
      <c r="D177" s="37">
        <v>0.75</v>
      </c>
      <c r="E177" s="16">
        <f>ROUNDUP(VLOOKUP(C177,Оклады!$A$2:$B$50,2,),0)</f>
        <v>29950</v>
      </c>
      <c r="F177" s="37"/>
      <c r="G177" s="37">
        <v>537</v>
      </c>
      <c r="H177" s="37">
        <v>2250</v>
      </c>
      <c r="I177" s="37"/>
      <c r="J177" s="87">
        <f t="shared" si="7"/>
        <v>25250</v>
      </c>
      <c r="K177" s="185"/>
      <c r="L177" s="186"/>
    </row>
    <row r="178" spans="1:26">
      <c r="A178" s="379"/>
      <c r="B178" s="169"/>
      <c r="C178" s="25" t="s">
        <v>6</v>
      </c>
      <c r="D178" s="37">
        <v>0.75</v>
      </c>
      <c r="E178" s="16">
        <f>ROUNDUP(VLOOKUP(C178,Оклады!$A$2:$B$50,2,),0)</f>
        <v>29950</v>
      </c>
      <c r="F178" s="37"/>
      <c r="G178" s="37">
        <v>3037</v>
      </c>
      <c r="H178" s="37">
        <v>2250</v>
      </c>
      <c r="I178" s="37"/>
      <c r="J178" s="87">
        <f t="shared" si="7"/>
        <v>27750</v>
      </c>
      <c r="K178" s="185"/>
      <c r="L178" s="186"/>
    </row>
    <row r="179" spans="1:26">
      <c r="A179" s="379"/>
      <c r="B179" s="169"/>
      <c r="C179" s="25" t="s">
        <v>6</v>
      </c>
      <c r="D179" s="37">
        <v>0.75</v>
      </c>
      <c r="E179" s="16">
        <f>ROUNDUP(VLOOKUP(C179,Оклады!$A$2:$B$50,2,),0)</f>
        <v>29950</v>
      </c>
      <c r="F179" s="37"/>
      <c r="G179" s="37">
        <v>3037</v>
      </c>
      <c r="H179" s="37">
        <v>2250</v>
      </c>
      <c r="I179" s="37"/>
      <c r="J179" s="87">
        <f t="shared" si="7"/>
        <v>27750</v>
      </c>
      <c r="K179" s="185"/>
      <c r="L179" s="186"/>
    </row>
    <row r="180" spans="1:26">
      <c r="A180" s="379"/>
      <c r="B180" s="169"/>
      <c r="C180" s="25" t="s">
        <v>6</v>
      </c>
      <c r="D180" s="37">
        <v>0.5</v>
      </c>
      <c r="E180" s="16">
        <f>ROUNDUP(VLOOKUP(C180,Оклады!$A$2:$B$50,2,),0)</f>
        <v>29950</v>
      </c>
      <c r="F180" s="37"/>
      <c r="G180" s="37">
        <v>5000</v>
      </c>
      <c r="H180" s="37">
        <v>1500</v>
      </c>
      <c r="I180" s="37"/>
      <c r="J180" s="87">
        <f t="shared" si="7"/>
        <v>21475</v>
      </c>
      <c r="K180" s="185"/>
      <c r="L180" s="186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>
      <c r="A181" s="115"/>
      <c r="B181" s="169"/>
      <c r="C181" s="25" t="s">
        <v>6</v>
      </c>
      <c r="D181" s="37">
        <v>0.5</v>
      </c>
      <c r="E181" s="16">
        <f>ROUNDUP(VLOOKUP(C181,Оклады!$A$2:$B$50,2,),0)</f>
        <v>29950</v>
      </c>
      <c r="F181" s="37"/>
      <c r="G181" s="37">
        <v>1037</v>
      </c>
      <c r="H181" s="37">
        <v>1500</v>
      </c>
      <c r="I181" s="37"/>
      <c r="J181" s="87">
        <f t="shared" si="7"/>
        <v>17512</v>
      </c>
      <c r="K181" s="173"/>
      <c r="L181" s="186"/>
    </row>
    <row r="182" spans="1:26">
      <c r="A182" s="115"/>
      <c r="B182" s="169"/>
      <c r="C182" s="25" t="s">
        <v>6</v>
      </c>
      <c r="D182" s="37">
        <v>0.5</v>
      </c>
      <c r="E182" s="16">
        <f>ROUNDUP(VLOOKUP(C182,Оклады!$A$2:$B$50,2,),0)</f>
        <v>29950</v>
      </c>
      <c r="F182" s="37"/>
      <c r="G182" s="37">
        <v>3000</v>
      </c>
      <c r="H182" s="37">
        <v>1500</v>
      </c>
      <c r="I182" s="37"/>
      <c r="J182" s="87">
        <f t="shared" si="7"/>
        <v>19475</v>
      </c>
      <c r="K182" s="173"/>
      <c r="L182" s="186"/>
    </row>
    <row r="183" spans="1:26">
      <c r="A183" s="115"/>
      <c r="B183" s="169"/>
      <c r="C183" s="25" t="s">
        <v>8</v>
      </c>
      <c r="D183" s="37"/>
      <c r="E183" s="16"/>
      <c r="F183" s="37"/>
      <c r="G183" s="37"/>
      <c r="H183" s="37"/>
      <c r="I183" s="37">
        <v>8248</v>
      </c>
      <c r="J183" s="87">
        <f t="shared" si="7"/>
        <v>8248</v>
      </c>
      <c r="K183" s="173"/>
      <c r="L183" s="186"/>
    </row>
    <row r="184" spans="1:26">
      <c r="A184" s="118" t="s">
        <v>56</v>
      </c>
      <c r="B184" s="118"/>
      <c r="C184" s="130"/>
      <c r="D184" s="130">
        <f>SUM(D168:D183)</f>
        <v>9.9</v>
      </c>
      <c r="E184" s="130"/>
      <c r="F184" s="132">
        <f>SUM(F168:F180)</f>
        <v>0</v>
      </c>
      <c r="G184" s="130">
        <f>SUM(G168:G183)</f>
        <v>27198</v>
      </c>
      <c r="H184" s="130">
        <f>SUM(H168:H183)</f>
        <v>46300</v>
      </c>
      <c r="I184" s="130">
        <f>SUM(I168:I183)</f>
        <v>8248</v>
      </c>
      <c r="J184" s="130">
        <f>SUM(J168:J183)</f>
        <v>414700</v>
      </c>
      <c r="K184" s="175"/>
      <c r="L184" s="176"/>
    </row>
    <row r="185" spans="1:26">
      <c r="A185" s="162"/>
      <c r="B185" s="162"/>
      <c r="C185" s="177"/>
      <c r="D185" s="177"/>
      <c r="E185" s="27"/>
      <c r="F185" s="148"/>
      <c r="G185" s="148"/>
      <c r="H185" s="148"/>
      <c r="I185" s="148"/>
      <c r="J185" s="148"/>
      <c r="K185" s="178"/>
      <c r="L185" s="178"/>
    </row>
    <row r="186" spans="1:26">
      <c r="A186" s="201" t="s">
        <v>133</v>
      </c>
      <c r="B186" s="201"/>
      <c r="C186" s="146"/>
      <c r="D186" s="146"/>
      <c r="E186" s="27"/>
      <c r="F186" s="146"/>
      <c r="G186" s="202"/>
      <c r="H186" s="203"/>
      <c r="I186" s="204"/>
      <c r="J186" s="205"/>
      <c r="K186" s="178"/>
      <c r="L186" s="178"/>
    </row>
    <row r="187" spans="1:26">
      <c r="A187" s="340" t="s">
        <v>110</v>
      </c>
      <c r="B187" s="341"/>
      <c r="C187" s="149" t="s">
        <v>0</v>
      </c>
      <c r="D187" s="150" t="s">
        <v>111</v>
      </c>
      <c r="E187" s="367" t="s">
        <v>81</v>
      </c>
      <c r="F187" s="369" t="s">
        <v>112</v>
      </c>
      <c r="G187" s="370"/>
      <c r="H187" s="370"/>
      <c r="I187" s="371"/>
      <c r="J187" s="154" t="s">
        <v>113</v>
      </c>
      <c r="K187" s="400" t="s">
        <v>114</v>
      </c>
      <c r="L187" s="401"/>
    </row>
    <row r="188" spans="1:26">
      <c r="A188" s="342"/>
      <c r="B188" s="343"/>
      <c r="C188" s="152"/>
      <c r="D188" s="150" t="s">
        <v>115</v>
      </c>
      <c r="E188" s="368"/>
      <c r="F188" s="153"/>
      <c r="G188" s="153" t="s">
        <v>50</v>
      </c>
      <c r="H188" s="154" t="s">
        <v>116</v>
      </c>
      <c r="I188" s="360" t="s">
        <v>160</v>
      </c>
      <c r="J188" s="153" t="s">
        <v>131</v>
      </c>
      <c r="K188" s="402"/>
      <c r="L188" s="403"/>
    </row>
    <row r="189" spans="1:26" ht="15" customHeight="1">
      <c r="A189" s="72"/>
      <c r="B189" s="73"/>
      <c r="C189" s="156"/>
      <c r="D189" s="157"/>
      <c r="E189" s="158"/>
      <c r="F189" s="153" t="s">
        <v>118</v>
      </c>
      <c r="G189" s="153" t="s">
        <v>51</v>
      </c>
      <c r="H189" s="153" t="s">
        <v>119</v>
      </c>
      <c r="I189" s="361"/>
      <c r="J189" s="153" t="s">
        <v>129</v>
      </c>
      <c r="K189" s="402"/>
      <c r="L189" s="403"/>
    </row>
    <row r="190" spans="1:26">
      <c r="A190" s="77" t="s">
        <v>121</v>
      </c>
      <c r="B190" s="67" t="s">
        <v>100</v>
      </c>
      <c r="C190" s="156"/>
      <c r="D190" s="157"/>
      <c r="E190" s="159" t="s">
        <v>122</v>
      </c>
      <c r="F190" s="153"/>
      <c r="G190" s="153" t="s">
        <v>52</v>
      </c>
      <c r="H190" s="27"/>
      <c r="I190" s="362"/>
      <c r="J190" s="153"/>
      <c r="K190" s="404"/>
      <c r="L190" s="405"/>
    </row>
    <row r="191" spans="1:26">
      <c r="A191" s="79">
        <v>1</v>
      </c>
      <c r="B191" s="80">
        <v>2</v>
      </c>
      <c r="C191" s="160">
        <v>3</v>
      </c>
      <c r="D191" s="161">
        <v>4</v>
      </c>
      <c r="E191" s="138">
        <v>5</v>
      </c>
      <c r="F191" s="136">
        <v>6</v>
      </c>
      <c r="G191" s="136">
        <v>7</v>
      </c>
      <c r="H191" s="136">
        <v>8</v>
      </c>
      <c r="I191" s="136">
        <v>9</v>
      </c>
      <c r="J191" s="136">
        <v>10</v>
      </c>
      <c r="K191" s="180">
        <v>11</v>
      </c>
      <c r="L191" s="181"/>
    </row>
    <row r="192" spans="1:26" ht="18.75">
      <c r="A192" s="388" t="s">
        <v>76</v>
      </c>
      <c r="B192" s="108" t="s">
        <v>75</v>
      </c>
      <c r="C192" s="140" t="str">
        <f>[1]Оклады!$A$7</f>
        <v>Заведующий сектором</v>
      </c>
      <c r="D192" s="37">
        <v>1</v>
      </c>
      <c r="E192" s="16">
        <f>ROUNDUP(VLOOKUP(C192,Оклады!$A$2:$B$50,2,),0)</f>
        <v>41050</v>
      </c>
      <c r="F192" s="37"/>
      <c r="G192" s="37">
        <v>3000</v>
      </c>
      <c r="H192" s="37">
        <v>7000</v>
      </c>
      <c r="I192" s="37"/>
      <c r="J192" s="87">
        <f t="shared" ref="J192:J206" si="8">ROUNDUP((E192*D192+SUM(F192:I192)),0)</f>
        <v>51050</v>
      </c>
      <c r="K192" s="183"/>
      <c r="L192" s="184"/>
    </row>
    <row r="193" spans="1:12" ht="18.75">
      <c r="A193" s="389"/>
      <c r="B193" s="108"/>
      <c r="C193" s="25" t="s">
        <v>2</v>
      </c>
      <c r="D193" s="37">
        <v>0.5</v>
      </c>
      <c r="E193" s="16">
        <f>ROUNDUP(VLOOKUP(C193,Оклады!$A$2:$B$50,2,),0)</f>
        <v>36950</v>
      </c>
      <c r="F193" s="37"/>
      <c r="G193" s="37">
        <v>2025</v>
      </c>
      <c r="H193" s="37">
        <v>3500</v>
      </c>
      <c r="I193" s="37"/>
      <c r="J193" s="87">
        <f t="shared" si="8"/>
        <v>24000</v>
      </c>
      <c r="K193" s="185"/>
      <c r="L193" s="186"/>
    </row>
    <row r="194" spans="1:12" ht="18.75">
      <c r="A194" s="389"/>
      <c r="B194" s="108"/>
      <c r="C194" s="25" t="s">
        <v>4</v>
      </c>
      <c r="D194" s="37">
        <v>1</v>
      </c>
      <c r="E194" s="16">
        <f>ROUNDUP(VLOOKUP(C194,Оклады!$A$2:$B$50,2,),0)</f>
        <v>33600</v>
      </c>
      <c r="F194" s="37"/>
      <c r="G194" s="37">
        <v>1000</v>
      </c>
      <c r="H194" s="37">
        <v>7000</v>
      </c>
      <c r="I194" s="37"/>
      <c r="J194" s="87">
        <f t="shared" si="8"/>
        <v>41600</v>
      </c>
      <c r="K194" s="185"/>
      <c r="L194" s="186"/>
    </row>
    <row r="195" spans="1:12" ht="18.75">
      <c r="A195" s="389"/>
      <c r="B195" s="108"/>
      <c r="C195" s="25" t="s">
        <v>4</v>
      </c>
      <c r="D195" s="37">
        <v>0.5</v>
      </c>
      <c r="E195" s="16">
        <f>ROUNDUP(VLOOKUP(C195,Оклады!$A$2:$B$50,2,),0)</f>
        <v>33600</v>
      </c>
      <c r="F195" s="37"/>
      <c r="G195" s="37">
        <v>500</v>
      </c>
      <c r="H195" s="37">
        <v>3500</v>
      </c>
      <c r="I195" s="37"/>
      <c r="J195" s="87">
        <f t="shared" si="8"/>
        <v>20800</v>
      </c>
      <c r="K195" s="185"/>
      <c r="L195" s="186"/>
    </row>
    <row r="196" spans="1:12" ht="18.75">
      <c r="A196" s="389"/>
      <c r="B196" s="108"/>
      <c r="C196" s="25" t="s">
        <v>4</v>
      </c>
      <c r="D196" s="37">
        <v>0.5</v>
      </c>
      <c r="E196" s="16">
        <f>ROUNDUP(VLOOKUP(C196,Оклады!$A$2:$B$50,2,),0)</f>
        <v>33600</v>
      </c>
      <c r="F196" s="37"/>
      <c r="G196" s="37">
        <v>500</v>
      </c>
      <c r="H196" s="37">
        <v>3500</v>
      </c>
      <c r="I196" s="37"/>
      <c r="J196" s="87">
        <f t="shared" si="8"/>
        <v>20800</v>
      </c>
      <c r="K196" s="185"/>
      <c r="L196" s="186"/>
    </row>
    <row r="197" spans="1:12" ht="18.75">
      <c r="A197" s="389"/>
      <c r="B197" s="108"/>
      <c r="C197" s="25" t="s">
        <v>4</v>
      </c>
      <c r="D197" s="37">
        <v>0.5</v>
      </c>
      <c r="E197" s="16">
        <f>ROUNDUP(VLOOKUP(C197,Оклады!$A$2:$B$50,2,),0)</f>
        <v>33600</v>
      </c>
      <c r="F197" s="37"/>
      <c r="G197" s="37">
        <v>500</v>
      </c>
      <c r="H197" s="37">
        <v>1500</v>
      </c>
      <c r="I197" s="37"/>
      <c r="J197" s="87">
        <f t="shared" si="8"/>
        <v>18800</v>
      </c>
      <c r="K197" s="185"/>
      <c r="L197" s="186"/>
    </row>
    <row r="198" spans="1:12" ht="18.75">
      <c r="A198" s="389"/>
      <c r="B198" s="108"/>
      <c r="C198" s="25" t="s">
        <v>4</v>
      </c>
      <c r="D198" s="37">
        <v>0.5</v>
      </c>
      <c r="E198" s="16">
        <f>ROUNDUP(VLOOKUP(C198,Оклады!$A$2:$B$50,2,),0)</f>
        <v>33600</v>
      </c>
      <c r="F198" s="37"/>
      <c r="G198" s="37">
        <v>500</v>
      </c>
      <c r="H198" s="37">
        <v>3500</v>
      </c>
      <c r="I198" s="37"/>
      <c r="J198" s="87">
        <f t="shared" si="8"/>
        <v>20800</v>
      </c>
      <c r="K198" s="185"/>
      <c r="L198" s="186"/>
    </row>
    <row r="199" spans="1:12" ht="18.75">
      <c r="A199" s="389"/>
      <c r="B199" s="108"/>
      <c r="C199" s="25" t="s">
        <v>6</v>
      </c>
      <c r="D199" s="37">
        <v>1</v>
      </c>
      <c r="E199" s="16">
        <f>ROUNDUP(VLOOKUP(C199,Оклады!$A$2:$B$50,2,),0)</f>
        <v>29950</v>
      </c>
      <c r="F199" s="37"/>
      <c r="G199" s="37">
        <v>500</v>
      </c>
      <c r="H199" s="37">
        <v>3000</v>
      </c>
      <c r="I199" s="37"/>
      <c r="J199" s="87">
        <f t="shared" si="8"/>
        <v>33450</v>
      </c>
      <c r="K199" s="185"/>
      <c r="L199" s="186"/>
    </row>
    <row r="200" spans="1:12" ht="18.75">
      <c r="A200" s="389"/>
      <c r="B200" s="108"/>
      <c r="C200" s="25" t="s">
        <v>6</v>
      </c>
      <c r="D200" s="37">
        <v>1</v>
      </c>
      <c r="E200" s="16">
        <f>ROUNDUP(VLOOKUP(C200,Оклады!$A$2:$B$50,2,),0)</f>
        <v>29950</v>
      </c>
      <c r="F200" s="37"/>
      <c r="G200" s="37">
        <v>4000</v>
      </c>
      <c r="H200" s="37">
        <v>3000</v>
      </c>
      <c r="I200" s="37"/>
      <c r="J200" s="87">
        <f t="shared" si="8"/>
        <v>36950</v>
      </c>
      <c r="K200" s="185"/>
      <c r="L200" s="186"/>
    </row>
    <row r="201" spans="1:12" ht="18.75">
      <c r="A201" s="389"/>
      <c r="B201" s="108"/>
      <c r="C201" s="25" t="s">
        <v>6</v>
      </c>
      <c r="D201" s="37">
        <v>1</v>
      </c>
      <c r="E201" s="16">
        <f>ROUNDUP(VLOOKUP(C201,Оклады!$A$2:$B$50,2,),0)</f>
        <v>29950</v>
      </c>
      <c r="F201" s="37"/>
      <c r="G201" s="37">
        <v>500</v>
      </c>
      <c r="H201" s="37">
        <v>3000</v>
      </c>
      <c r="I201" s="37"/>
      <c r="J201" s="87">
        <f t="shared" si="8"/>
        <v>33450</v>
      </c>
      <c r="K201" s="185"/>
      <c r="L201" s="186"/>
    </row>
    <row r="202" spans="1:12" ht="18.75">
      <c r="A202" s="389"/>
      <c r="B202" s="108"/>
      <c r="C202" s="25" t="s">
        <v>6</v>
      </c>
      <c r="D202" s="37">
        <v>1</v>
      </c>
      <c r="E202" s="16">
        <f>ROUNDUP(VLOOKUP(C202,Оклады!$A$2:$B$50,2,),0)</f>
        <v>29950</v>
      </c>
      <c r="F202" s="37"/>
      <c r="G202" s="37">
        <v>4000</v>
      </c>
      <c r="H202" s="37">
        <v>3000</v>
      </c>
      <c r="I202" s="37"/>
      <c r="J202" s="87">
        <f t="shared" si="8"/>
        <v>36950</v>
      </c>
      <c r="K202" s="185"/>
      <c r="L202" s="186"/>
    </row>
    <row r="203" spans="1:12">
      <c r="A203" s="379"/>
      <c r="B203" s="6"/>
      <c r="C203" s="25" t="s">
        <v>6</v>
      </c>
      <c r="D203" s="37">
        <v>1</v>
      </c>
      <c r="E203" s="16">
        <f>ROUNDUP(VLOOKUP(C203,Оклады!$A$2:$B$50,2,),0)</f>
        <v>29950</v>
      </c>
      <c r="F203" s="37"/>
      <c r="G203" s="37">
        <v>500</v>
      </c>
      <c r="H203" s="37">
        <v>3000</v>
      </c>
      <c r="I203" s="37"/>
      <c r="J203" s="87">
        <f t="shared" si="8"/>
        <v>33450</v>
      </c>
      <c r="K203" s="185"/>
      <c r="L203" s="186"/>
    </row>
    <row r="204" spans="1:12">
      <c r="A204" s="379"/>
      <c r="B204" s="6"/>
      <c r="C204" s="25" t="s">
        <v>6</v>
      </c>
      <c r="D204" s="37">
        <v>1</v>
      </c>
      <c r="E204" s="16">
        <f>ROUNDUP(VLOOKUP(C204,Оклады!$A$2:$B$50,2,),0)</f>
        <v>29950</v>
      </c>
      <c r="F204" s="37"/>
      <c r="G204" s="37">
        <v>500</v>
      </c>
      <c r="H204" s="37">
        <v>3000</v>
      </c>
      <c r="I204" s="37"/>
      <c r="J204" s="87">
        <f t="shared" si="8"/>
        <v>33450</v>
      </c>
      <c r="K204" s="185"/>
      <c r="L204" s="186"/>
    </row>
    <row r="205" spans="1:12">
      <c r="A205" s="390"/>
      <c r="B205" s="6"/>
      <c r="C205" s="25" t="s">
        <v>8</v>
      </c>
      <c r="D205" s="37">
        <v>0.5</v>
      </c>
      <c r="E205" s="16">
        <f>ROUNDUP(VLOOKUP(C205,Оклады!$A$2:$B$50,2,),0)</f>
        <v>24600</v>
      </c>
      <c r="F205" s="37"/>
      <c r="G205" s="37">
        <v>500</v>
      </c>
      <c r="H205" s="37" t="s">
        <v>124</v>
      </c>
      <c r="I205" s="37"/>
      <c r="J205" s="87">
        <f t="shared" si="8"/>
        <v>12800</v>
      </c>
      <c r="K205" s="173"/>
      <c r="L205" s="186"/>
    </row>
    <row r="206" spans="1:12">
      <c r="A206" s="206"/>
      <c r="B206" s="6"/>
      <c r="C206" s="25" t="s">
        <v>8</v>
      </c>
      <c r="D206" s="37">
        <v>0.75</v>
      </c>
      <c r="E206" s="16">
        <f>ROUNDUP(VLOOKUP(C206,Оклады!$A$2:$B$50,2,),0)</f>
        <v>24600</v>
      </c>
      <c r="F206" s="37"/>
      <c r="G206" s="37">
        <v>500</v>
      </c>
      <c r="H206" s="37" t="s">
        <v>124</v>
      </c>
      <c r="I206" s="37"/>
      <c r="J206" s="87">
        <f t="shared" si="8"/>
        <v>18950</v>
      </c>
      <c r="K206" s="173"/>
      <c r="L206" s="174"/>
    </row>
    <row r="207" spans="1:12">
      <c r="A207" s="190" t="s">
        <v>56</v>
      </c>
      <c r="B207" s="190"/>
      <c r="C207" s="190"/>
      <c r="D207" s="191">
        <f>SUM(D192:D206)</f>
        <v>11.75</v>
      </c>
      <c r="E207" s="191"/>
      <c r="F207" s="191">
        <f>SUM(F192:F205)</f>
        <v>0</v>
      </c>
      <c r="G207" s="191">
        <f>SUM(G192:G206)</f>
        <v>19025</v>
      </c>
      <c r="H207" s="191">
        <f>SUM(H192:H206)</f>
        <v>47500</v>
      </c>
      <c r="I207" s="191">
        <f>SUM(I192:I205)</f>
        <v>0</v>
      </c>
      <c r="J207" s="191">
        <f>SUM(J192:J206)</f>
        <v>437300</v>
      </c>
      <c r="K207" s="175"/>
      <c r="L207" s="176"/>
    </row>
    <row r="208" spans="1:12">
      <c r="A208" s="207"/>
      <c r="B208" s="207"/>
      <c r="C208" s="147"/>
      <c r="D208" s="147"/>
      <c r="E208" s="27"/>
      <c r="F208" s="147"/>
      <c r="G208" s="202"/>
      <c r="H208" s="202"/>
      <c r="I208" s="208"/>
      <c r="J208" s="202"/>
      <c r="K208" s="178"/>
      <c r="L208" s="178"/>
    </row>
    <row r="209" spans="1:12" ht="12" customHeight="1">
      <c r="A209" s="79">
        <v>1</v>
      </c>
      <c r="B209" s="80">
        <v>2</v>
      </c>
      <c r="C209" s="160">
        <v>3</v>
      </c>
      <c r="D209" s="161">
        <v>4</v>
      </c>
      <c r="E209" s="138">
        <v>5</v>
      </c>
      <c r="F209" s="136">
        <v>6</v>
      </c>
      <c r="G209" s="136">
        <v>7</v>
      </c>
      <c r="H209" s="136">
        <v>8</v>
      </c>
      <c r="I209" s="136">
        <v>9</v>
      </c>
      <c r="J209" s="136">
        <v>10</v>
      </c>
      <c r="K209" s="180">
        <v>11</v>
      </c>
      <c r="L209" s="181"/>
    </row>
    <row r="210" spans="1:12" ht="16.5" customHeight="1">
      <c r="A210" s="406" t="s">
        <v>78</v>
      </c>
      <c r="B210" s="108" t="s">
        <v>77</v>
      </c>
      <c r="C210" s="140" t="str">
        <f>[1]Оклады!$A$7</f>
        <v>Заведующий сектором</v>
      </c>
      <c r="D210" s="37">
        <v>0.5</v>
      </c>
      <c r="E210" s="16">
        <f>ROUNDUP(VLOOKUP(C210,Оклады!$A$2:$B$50,2,),0)</f>
        <v>41050</v>
      </c>
      <c r="F210" s="37"/>
      <c r="G210" s="37"/>
      <c r="H210" s="37">
        <v>3500</v>
      </c>
      <c r="I210" s="37"/>
      <c r="J210" s="87">
        <f>ROUNDUP((E210*D210+SUM(F210:I210)),0)</f>
        <v>24025</v>
      </c>
      <c r="K210" s="183" t="s">
        <v>158</v>
      </c>
      <c r="L210" s="184"/>
    </row>
    <row r="211" spans="1:12" ht="18.75">
      <c r="A211" s="407"/>
      <c r="B211" s="108"/>
      <c r="C211" s="25" t="s">
        <v>6</v>
      </c>
      <c r="D211" s="37">
        <v>0.75</v>
      </c>
      <c r="E211" s="16">
        <f>ROUNDUP(VLOOKUP(C211,Оклады!$A$2:$B$50,2,),0)</f>
        <v>29950</v>
      </c>
      <c r="F211" s="37"/>
      <c r="G211" s="37">
        <v>1022</v>
      </c>
      <c r="H211" s="37">
        <v>2250</v>
      </c>
      <c r="I211" s="37"/>
      <c r="J211" s="87">
        <f>ROUNDUP((E211*D211+SUM(F211:I211)),0)</f>
        <v>25735</v>
      </c>
      <c r="K211" s="185"/>
      <c r="L211" s="186"/>
    </row>
    <row r="212" spans="1:12" ht="16.5" customHeight="1">
      <c r="A212" s="395"/>
      <c r="B212" s="169"/>
      <c r="C212" s="25" t="s">
        <v>6</v>
      </c>
      <c r="D212" s="37">
        <v>0.5</v>
      </c>
      <c r="E212" s="16">
        <f>ROUNDUP(VLOOKUP(C212,Оклады!$A$2:$B$50,2,),0)</f>
        <v>29950</v>
      </c>
      <c r="F212" s="37"/>
      <c r="G212" s="37">
        <v>1500</v>
      </c>
      <c r="H212" s="37">
        <v>1500</v>
      </c>
      <c r="I212" s="37"/>
      <c r="J212" s="87">
        <f>ROUNDUP((E212*D212+SUM(F212:I212)),0)</f>
        <v>17975</v>
      </c>
      <c r="K212" s="173"/>
      <c r="L212" s="186"/>
    </row>
    <row r="213" spans="1:12" ht="16.5" customHeight="1">
      <c r="A213" s="209"/>
      <c r="B213" s="169"/>
      <c r="C213" s="25" t="s">
        <v>8</v>
      </c>
      <c r="D213" s="37">
        <v>0.5</v>
      </c>
      <c r="E213" s="16">
        <f>ROUNDUP(VLOOKUP(C213,Оклады!$A$2:$B$50,2,),0)</f>
        <v>24600</v>
      </c>
      <c r="F213" s="37"/>
      <c r="G213" s="37">
        <v>2000</v>
      </c>
      <c r="H213" s="37">
        <v>1500</v>
      </c>
      <c r="I213" s="37"/>
      <c r="J213" s="87">
        <f>ROUNDUP((E213*D213+SUM(F213:I213)),0)</f>
        <v>15800</v>
      </c>
      <c r="K213" s="173"/>
      <c r="L213" s="186"/>
    </row>
    <row r="214" spans="1:12" ht="15.75" customHeight="1">
      <c r="A214" s="118" t="s">
        <v>56</v>
      </c>
      <c r="B214" s="118"/>
      <c r="C214" s="130"/>
      <c r="D214" s="130">
        <f>SUM(D210:D213)</f>
        <v>2.25</v>
      </c>
      <c r="E214" s="130"/>
      <c r="F214" s="132">
        <f>SUM(F210:F212)</f>
        <v>0</v>
      </c>
      <c r="G214" s="130">
        <f>SUM(G210:G213)</f>
        <v>4522</v>
      </c>
      <c r="H214" s="130">
        <f>SUM(H210:H213)</f>
        <v>8750</v>
      </c>
      <c r="I214" s="130">
        <f>SUM(I210:I212)</f>
        <v>0</v>
      </c>
      <c r="J214" s="130">
        <f>SUM(J210:J213)</f>
        <v>83535</v>
      </c>
      <c r="K214" s="175"/>
      <c r="L214" s="176"/>
    </row>
    <row r="215" spans="1:12" ht="22.5" customHeight="1">
      <c r="A215" s="162"/>
      <c r="B215" s="162"/>
      <c r="C215" s="177"/>
      <c r="D215" s="27"/>
      <c r="E215" s="210"/>
      <c r="F215" s="211"/>
      <c r="G215" s="212"/>
      <c r="H215" s="213"/>
      <c r="I215" s="213"/>
      <c r="J215" s="213"/>
      <c r="K215" s="178"/>
      <c r="L215" s="178"/>
    </row>
    <row r="216" spans="1:12">
      <c r="A216" s="201" t="s">
        <v>134</v>
      </c>
      <c r="B216" s="201"/>
      <c r="C216" s="146"/>
      <c r="D216" s="146"/>
      <c r="E216" s="27"/>
      <c r="F216" s="146"/>
      <c r="G216" s="204"/>
      <c r="H216" s="204"/>
      <c r="I216" s="204"/>
      <c r="J216" s="205"/>
      <c r="K216" s="178"/>
      <c r="L216" s="178"/>
    </row>
    <row r="217" spans="1:12">
      <c r="A217" s="340" t="s">
        <v>110</v>
      </c>
      <c r="B217" s="341"/>
      <c r="C217" s="149" t="s">
        <v>0</v>
      </c>
      <c r="D217" s="150" t="s">
        <v>111</v>
      </c>
      <c r="E217" s="367" t="s">
        <v>81</v>
      </c>
      <c r="F217" s="369" t="s">
        <v>112</v>
      </c>
      <c r="G217" s="370"/>
      <c r="H217" s="370"/>
      <c r="I217" s="371"/>
      <c r="J217" s="154" t="s">
        <v>113</v>
      </c>
      <c r="K217" s="400" t="s">
        <v>114</v>
      </c>
      <c r="L217" s="401"/>
    </row>
    <row r="218" spans="1:12">
      <c r="A218" s="342"/>
      <c r="B218" s="343"/>
      <c r="C218" s="152"/>
      <c r="D218" s="150" t="s">
        <v>115</v>
      </c>
      <c r="E218" s="368"/>
      <c r="F218" s="153"/>
      <c r="G218" s="153" t="s">
        <v>50</v>
      </c>
      <c r="H218" s="154" t="s">
        <v>116</v>
      </c>
      <c r="I218" s="360" t="s">
        <v>160</v>
      </c>
      <c r="J218" s="153" t="s">
        <v>131</v>
      </c>
      <c r="K218" s="402"/>
      <c r="L218" s="403"/>
    </row>
    <row r="219" spans="1:12" ht="15" customHeight="1">
      <c r="A219" s="72"/>
      <c r="B219" s="73"/>
      <c r="C219" s="156"/>
      <c r="D219" s="157"/>
      <c r="E219" s="158"/>
      <c r="F219" s="153" t="s">
        <v>118</v>
      </c>
      <c r="G219" s="153" t="s">
        <v>51</v>
      </c>
      <c r="H219" s="153" t="s">
        <v>119</v>
      </c>
      <c r="I219" s="361"/>
      <c r="J219" s="153" t="s">
        <v>129</v>
      </c>
      <c r="K219" s="402"/>
      <c r="L219" s="403"/>
    </row>
    <row r="220" spans="1:12">
      <c r="A220" s="77" t="s">
        <v>121</v>
      </c>
      <c r="B220" s="67" t="s">
        <v>100</v>
      </c>
      <c r="C220" s="156"/>
      <c r="D220" s="157"/>
      <c r="E220" s="159" t="s">
        <v>122</v>
      </c>
      <c r="F220" s="153"/>
      <c r="G220" s="153" t="s">
        <v>52</v>
      </c>
      <c r="H220" s="27"/>
      <c r="I220" s="362"/>
      <c r="J220" s="153"/>
      <c r="K220" s="404"/>
      <c r="L220" s="405"/>
    </row>
    <row r="221" spans="1:12">
      <c r="A221" s="79">
        <v>1</v>
      </c>
      <c r="B221" s="80">
        <v>2</v>
      </c>
      <c r="C221" s="160">
        <v>3</v>
      </c>
      <c r="D221" s="161">
        <v>4</v>
      </c>
      <c r="E221" s="138">
        <v>5</v>
      </c>
      <c r="F221" s="136">
        <v>6</v>
      </c>
      <c r="G221" s="136">
        <v>7</v>
      </c>
      <c r="H221" s="136">
        <v>8</v>
      </c>
      <c r="I221" s="136">
        <v>9</v>
      </c>
      <c r="J221" s="136">
        <v>10</v>
      </c>
      <c r="K221" s="180">
        <v>11</v>
      </c>
      <c r="L221" s="181"/>
    </row>
    <row r="222" spans="1:12" ht="18.75">
      <c r="A222" s="408" t="s">
        <v>80</v>
      </c>
      <c r="B222" s="108" t="s">
        <v>79</v>
      </c>
      <c r="C222" s="140" t="str">
        <f>[1]Оклады!$A$7</f>
        <v>Заведующий сектором</v>
      </c>
      <c r="D222" s="37">
        <v>1</v>
      </c>
      <c r="E222" s="16">
        <f>ROUNDUP(VLOOKUP(C222,Оклады!$A$2:$B$50,2,),0)</f>
        <v>41050</v>
      </c>
      <c r="F222" s="37"/>
      <c r="G222" s="37">
        <v>1000</v>
      </c>
      <c r="H222" s="37">
        <v>3000</v>
      </c>
      <c r="I222" s="37"/>
      <c r="J222" s="87">
        <f t="shared" ref="J222:J231" si="9">ROUNDUP((E222*D222+SUM(F222:I222)),0)</f>
        <v>45050</v>
      </c>
      <c r="K222" s="183"/>
      <c r="L222" s="184"/>
    </row>
    <row r="223" spans="1:12" ht="15.75">
      <c r="A223" s="379"/>
      <c r="B223" s="169"/>
      <c r="C223" s="25" t="s">
        <v>2</v>
      </c>
      <c r="D223" s="37">
        <v>0.5</v>
      </c>
      <c r="E223" s="16">
        <f>ROUNDUP(VLOOKUP(C223,Оклады!$A$2:$B$50,2,),0)</f>
        <v>36950</v>
      </c>
      <c r="F223" s="37"/>
      <c r="G223" s="37">
        <v>3725</v>
      </c>
      <c r="H223" s="37">
        <v>3500</v>
      </c>
      <c r="I223" s="37"/>
      <c r="J223" s="87">
        <f t="shared" si="9"/>
        <v>25700</v>
      </c>
      <c r="K223" s="214"/>
      <c r="L223" s="186"/>
    </row>
    <row r="224" spans="1:12" ht="15.75">
      <c r="A224" s="379"/>
      <c r="B224" s="169"/>
      <c r="C224" s="25" t="s">
        <v>4</v>
      </c>
      <c r="D224" s="37">
        <v>0.5</v>
      </c>
      <c r="E224" s="16">
        <f>ROUNDUP(VLOOKUP(C224,Оклады!$A$2:$B$50,2,),0)</f>
        <v>33600</v>
      </c>
      <c r="F224" s="37"/>
      <c r="G224" s="37">
        <v>1500</v>
      </c>
      <c r="H224" s="37">
        <v>3500</v>
      </c>
      <c r="I224" s="37"/>
      <c r="J224" s="87">
        <f t="shared" si="9"/>
        <v>21800</v>
      </c>
      <c r="K224" s="214"/>
      <c r="L224" s="186"/>
    </row>
    <row r="225" spans="1:12" ht="15.75">
      <c r="A225" s="379"/>
      <c r="B225" s="169"/>
      <c r="C225" s="25" t="s">
        <v>4</v>
      </c>
      <c r="D225" s="37">
        <v>0.5</v>
      </c>
      <c r="E225" s="16">
        <f>ROUNDUP(VLOOKUP(C225,Оклады!$A$2:$B$50,2,),0)</f>
        <v>33600</v>
      </c>
      <c r="F225" s="37"/>
      <c r="G225" s="37">
        <v>1500</v>
      </c>
      <c r="H225" s="37">
        <v>3500</v>
      </c>
      <c r="I225" s="37"/>
      <c r="J225" s="87">
        <f t="shared" si="9"/>
        <v>21800</v>
      </c>
      <c r="K225" s="214"/>
      <c r="L225" s="186"/>
    </row>
    <row r="226" spans="1:12" ht="15.75">
      <c r="A226" s="379"/>
      <c r="B226" s="169"/>
      <c r="C226" s="25" t="s">
        <v>4</v>
      </c>
      <c r="D226" s="37">
        <v>0.5</v>
      </c>
      <c r="E226" s="16">
        <f>ROUNDUP(VLOOKUP(C226,Оклады!$A$2:$B$50,2,),0)</f>
        <v>33600</v>
      </c>
      <c r="F226" s="37"/>
      <c r="G226" s="37">
        <v>1500</v>
      </c>
      <c r="H226" s="37">
        <v>3500</v>
      </c>
      <c r="I226" s="37"/>
      <c r="J226" s="87">
        <f t="shared" si="9"/>
        <v>21800</v>
      </c>
      <c r="K226" s="214"/>
      <c r="L226" s="186"/>
    </row>
    <row r="227" spans="1:12" ht="15.75">
      <c r="A227" s="379"/>
      <c r="B227" s="169"/>
      <c r="C227" s="25" t="s">
        <v>4</v>
      </c>
      <c r="D227" s="37">
        <v>0.5</v>
      </c>
      <c r="E227" s="16">
        <f>ROUNDUP(VLOOKUP(C227,Оклады!$A$2:$B$50,2,),0)</f>
        <v>33600</v>
      </c>
      <c r="F227" s="37"/>
      <c r="G227" s="37">
        <v>4050</v>
      </c>
      <c r="H227" s="37">
        <v>1500</v>
      </c>
      <c r="I227" s="37"/>
      <c r="J227" s="87">
        <f t="shared" si="9"/>
        <v>22350</v>
      </c>
      <c r="K227" s="214"/>
      <c r="L227" s="186"/>
    </row>
    <row r="228" spans="1:12" ht="15.75">
      <c r="A228" s="379"/>
      <c r="B228" s="169"/>
      <c r="C228" s="25" t="s">
        <v>4</v>
      </c>
      <c r="D228" s="37">
        <v>0.5</v>
      </c>
      <c r="E228" s="16">
        <f>ROUNDUP(VLOOKUP(C228,Оклады!$A$2:$B$50,2,),0)</f>
        <v>33600</v>
      </c>
      <c r="F228" s="37"/>
      <c r="G228" s="37">
        <v>4050</v>
      </c>
      <c r="H228" s="37">
        <v>1500</v>
      </c>
      <c r="I228" s="37"/>
      <c r="J228" s="87">
        <f t="shared" si="9"/>
        <v>22350</v>
      </c>
      <c r="K228" s="214"/>
      <c r="L228" s="186"/>
    </row>
    <row r="229" spans="1:12" ht="15.75">
      <c r="A229" s="379"/>
      <c r="B229" s="169"/>
      <c r="C229" s="25" t="s">
        <v>6</v>
      </c>
      <c r="D229" s="37">
        <v>1</v>
      </c>
      <c r="E229" s="16">
        <f>ROUNDUP(VLOOKUP(C229,Оклады!$A$2:$B$50,2,),0)</f>
        <v>29950</v>
      </c>
      <c r="F229" s="37"/>
      <c r="G229" s="37">
        <v>530</v>
      </c>
      <c r="H229" s="37">
        <v>3000</v>
      </c>
      <c r="I229" s="37"/>
      <c r="J229" s="87">
        <f t="shared" si="9"/>
        <v>33480</v>
      </c>
      <c r="K229" s="214"/>
      <c r="L229" s="186"/>
    </row>
    <row r="230" spans="1:12">
      <c r="A230" s="379"/>
      <c r="B230" s="169"/>
      <c r="C230" s="25" t="s">
        <v>6</v>
      </c>
      <c r="D230" s="37">
        <v>0.75</v>
      </c>
      <c r="E230" s="16">
        <f>ROUNDUP(VLOOKUP(C230,Оклады!$A$2:$B$50,2,),0)</f>
        <v>29950</v>
      </c>
      <c r="F230" s="37"/>
      <c r="G230" s="37">
        <v>538</v>
      </c>
      <c r="H230" s="37">
        <v>2250</v>
      </c>
      <c r="I230" s="37"/>
      <c r="J230" s="87">
        <f t="shared" si="9"/>
        <v>25251</v>
      </c>
      <c r="K230" s="185"/>
      <c r="L230" s="186"/>
    </row>
    <row r="231" spans="1:12">
      <c r="A231" s="379"/>
      <c r="B231" s="169"/>
      <c r="C231" s="25" t="s">
        <v>8</v>
      </c>
      <c r="D231" s="37">
        <v>0.5</v>
      </c>
      <c r="E231" s="16">
        <f>ROUNDUP(VLOOKUP(C231,Оклады!$A$2:$B$50,2,),0)</f>
        <v>24600</v>
      </c>
      <c r="F231" s="37"/>
      <c r="G231" s="37">
        <v>2000</v>
      </c>
      <c r="H231" s="37"/>
      <c r="I231" s="37"/>
      <c r="J231" s="87">
        <f t="shared" si="9"/>
        <v>14300</v>
      </c>
      <c r="K231" s="185"/>
      <c r="L231" s="186"/>
    </row>
    <row r="232" spans="1:12" ht="16.5" customHeight="1" thickBot="1">
      <c r="A232" s="215" t="s">
        <v>56</v>
      </c>
      <c r="B232" s="215"/>
      <c r="C232" s="216"/>
      <c r="D232" s="216">
        <f>SUM(D222:D231)</f>
        <v>6.25</v>
      </c>
      <c r="E232" s="216"/>
      <c r="F232" s="217">
        <f>SUM(F222:F231)</f>
        <v>0</v>
      </c>
      <c r="G232" s="216">
        <f>SUM(G222:G231)</f>
        <v>20393</v>
      </c>
      <c r="H232" s="216">
        <f>SUM(H222:H231)</f>
        <v>25250</v>
      </c>
      <c r="I232" s="216">
        <f>SUM(I222:I231)</f>
        <v>0</v>
      </c>
      <c r="J232" s="216">
        <f>SUM(J222:J231)</f>
        <v>253881</v>
      </c>
      <c r="K232" s="175"/>
      <c r="L232" s="176"/>
    </row>
    <row r="233" spans="1:12" ht="15.75" customHeight="1" thickTop="1">
      <c r="A233" s="218"/>
      <c r="B233" s="218"/>
      <c r="C233" s="219"/>
      <c r="D233" s="220"/>
      <c r="E233" s="27"/>
      <c r="F233" s="221"/>
      <c r="G233" s="204"/>
      <c r="H233" s="204"/>
      <c r="I233" s="204"/>
      <c r="J233" s="27"/>
      <c r="K233" s="178"/>
      <c r="L233" s="178"/>
    </row>
    <row r="234" spans="1:12">
      <c r="A234" s="79">
        <v>1</v>
      </c>
      <c r="B234" s="80">
        <v>2</v>
      </c>
      <c r="C234" s="160">
        <v>3</v>
      </c>
      <c r="D234" s="161">
        <v>4</v>
      </c>
      <c r="E234" s="138">
        <v>5</v>
      </c>
      <c r="F234" s="136">
        <v>6</v>
      </c>
      <c r="G234" s="136">
        <v>7</v>
      </c>
      <c r="H234" s="136">
        <v>8</v>
      </c>
      <c r="I234" s="136">
        <v>9</v>
      </c>
      <c r="J234" s="136">
        <v>10</v>
      </c>
      <c r="K234" s="180">
        <v>11</v>
      </c>
      <c r="L234" s="181"/>
    </row>
    <row r="235" spans="1:12" ht="24.75" customHeight="1">
      <c r="A235" s="409" t="s">
        <v>83</v>
      </c>
      <c r="B235" s="108" t="s">
        <v>82</v>
      </c>
      <c r="C235" s="140" t="str">
        <f>[1]Оклады!$A$7</f>
        <v>Заведующий сектором</v>
      </c>
      <c r="D235" s="37">
        <v>1</v>
      </c>
      <c r="E235" s="16">
        <f>ROUNDUP(VLOOKUP(C235,Оклады!$A$2:$B$50,2,),0)</f>
        <v>41050</v>
      </c>
      <c r="F235" s="37"/>
      <c r="G235" s="37">
        <v>3000</v>
      </c>
      <c r="H235" s="37">
        <v>7000</v>
      </c>
      <c r="I235" s="37"/>
      <c r="J235" s="87">
        <f t="shared" ref="J235:J240" si="10">ROUNDUP((E235*D235+SUM(F235:I235)),0)</f>
        <v>51050</v>
      </c>
      <c r="K235" s="183"/>
      <c r="L235" s="184"/>
    </row>
    <row r="236" spans="1:12" ht="17.25" customHeight="1">
      <c r="A236" s="410"/>
      <c r="B236" s="169"/>
      <c r="C236" s="25" t="s">
        <v>4</v>
      </c>
      <c r="D236" s="37">
        <v>0.25</v>
      </c>
      <c r="E236" s="16">
        <f>ROUNDUP(VLOOKUP(C236,Оклады!$A$2:$B$50,2,),0)</f>
        <v>33600</v>
      </c>
      <c r="F236" s="37"/>
      <c r="G236" s="37">
        <v>7450</v>
      </c>
      <c r="H236" s="37">
        <v>1750</v>
      </c>
      <c r="I236" s="37"/>
      <c r="J236" s="87">
        <f t="shared" si="10"/>
        <v>17600</v>
      </c>
      <c r="K236" s="173"/>
      <c r="L236" s="186"/>
    </row>
    <row r="237" spans="1:12" ht="16.5" customHeight="1">
      <c r="A237" s="410"/>
      <c r="B237" s="169"/>
      <c r="C237" s="25" t="s">
        <v>4</v>
      </c>
      <c r="D237" s="37">
        <v>0.5</v>
      </c>
      <c r="E237" s="16">
        <f>ROUNDUP(VLOOKUP(C237,Оклады!$A$2:$B$50,2,),0)</f>
        <v>33600</v>
      </c>
      <c r="F237" s="37"/>
      <c r="G237" s="37">
        <v>700</v>
      </c>
      <c r="H237" s="37">
        <v>3500</v>
      </c>
      <c r="I237" s="37"/>
      <c r="J237" s="87">
        <f t="shared" si="10"/>
        <v>21000</v>
      </c>
      <c r="K237" s="173"/>
      <c r="L237" s="186"/>
    </row>
    <row r="238" spans="1:12">
      <c r="A238" s="410"/>
      <c r="B238" s="169"/>
      <c r="C238" s="25" t="s">
        <v>6</v>
      </c>
      <c r="D238" s="37">
        <v>1</v>
      </c>
      <c r="E238" s="16">
        <f>ROUNDUP(VLOOKUP(C238,Оклады!$A$2:$B$50,2,),0)</f>
        <v>29950</v>
      </c>
      <c r="F238" s="37"/>
      <c r="G238" s="37">
        <v>150</v>
      </c>
      <c r="H238" s="37">
        <v>3000</v>
      </c>
      <c r="I238" s="37"/>
      <c r="J238" s="87">
        <f t="shared" si="10"/>
        <v>33100</v>
      </c>
      <c r="K238" s="173"/>
      <c r="L238" s="186"/>
    </row>
    <row r="239" spans="1:12">
      <c r="A239" s="410"/>
      <c r="B239" s="169"/>
      <c r="C239" s="25" t="s">
        <v>6</v>
      </c>
      <c r="D239" s="37">
        <v>0.75</v>
      </c>
      <c r="E239" s="16">
        <f>ROUNDUP(VLOOKUP(C239,Оклады!$A$2:$B$50,2,),0)</f>
        <v>29950</v>
      </c>
      <c r="F239" s="37"/>
      <c r="G239" s="37">
        <v>1575</v>
      </c>
      <c r="H239" s="37">
        <v>2250</v>
      </c>
      <c r="I239" s="37"/>
      <c r="J239" s="87">
        <f t="shared" si="10"/>
        <v>26288</v>
      </c>
      <c r="K239" s="222"/>
      <c r="L239" s="186"/>
    </row>
    <row r="240" spans="1:12">
      <c r="A240" s="410"/>
      <c r="B240" s="169"/>
      <c r="C240" s="25" t="s">
        <v>8</v>
      </c>
      <c r="D240" s="37">
        <v>0.75</v>
      </c>
      <c r="E240" s="16">
        <f>ROUNDUP(VLOOKUP(C240,Оклады!$A$2:$B$50,2,),0)</f>
        <v>24600</v>
      </c>
      <c r="F240" s="37"/>
      <c r="G240" s="37">
        <v>3750</v>
      </c>
      <c r="H240" s="37" t="s">
        <v>124</v>
      </c>
      <c r="I240" s="37"/>
      <c r="J240" s="87">
        <f t="shared" si="10"/>
        <v>22200</v>
      </c>
      <c r="K240" s="173"/>
      <c r="L240" s="186"/>
    </row>
    <row r="241" spans="1:12">
      <c r="A241" s="118" t="s">
        <v>56</v>
      </c>
      <c r="B241" s="118"/>
      <c r="C241" s="130"/>
      <c r="D241" s="130">
        <f>SUM(D235:D240)</f>
        <v>4.25</v>
      </c>
      <c r="E241" s="140"/>
      <c r="F241" s="132">
        <f>SUM(F235:F240)</f>
        <v>0</v>
      </c>
      <c r="G241" s="130">
        <f>SUM(G235:G240)</f>
        <v>16625</v>
      </c>
      <c r="H241" s="130">
        <f>SUM(H235:H240)</f>
        <v>17500</v>
      </c>
      <c r="I241" s="130">
        <f>SUM(I235:I240)</f>
        <v>0</v>
      </c>
      <c r="J241" s="130">
        <f>SUM(J235:J240)</f>
        <v>171238</v>
      </c>
      <c r="K241" s="175"/>
      <c r="L241" s="176"/>
    </row>
    <row r="242" spans="1:12">
      <c r="A242" s="164"/>
      <c r="B242" s="164"/>
      <c r="C242" s="165"/>
      <c r="D242" s="166"/>
      <c r="E242" s="166"/>
      <c r="F242" s="148"/>
      <c r="G242" s="148"/>
      <c r="H242" s="148"/>
      <c r="I242" s="148"/>
      <c r="J242" s="172"/>
      <c r="K242" s="178"/>
      <c r="L242" s="178"/>
    </row>
    <row r="243" spans="1:12">
      <c r="A243" s="79">
        <v>1</v>
      </c>
      <c r="B243" s="80">
        <v>2</v>
      </c>
      <c r="C243" s="160">
        <v>3</v>
      </c>
      <c r="D243" s="161">
        <v>4</v>
      </c>
      <c r="E243" s="138">
        <v>5</v>
      </c>
      <c r="F243" s="136">
        <v>6</v>
      </c>
      <c r="G243" s="136">
        <v>7</v>
      </c>
      <c r="H243" s="136">
        <v>8</v>
      </c>
      <c r="I243" s="136">
        <v>9</v>
      </c>
      <c r="J243" s="136">
        <v>10</v>
      </c>
      <c r="K243" s="180">
        <v>11</v>
      </c>
      <c r="L243" s="181"/>
    </row>
    <row r="244" spans="1:12" ht="20.25" customHeight="1">
      <c r="A244" s="408" t="s">
        <v>85</v>
      </c>
      <c r="B244" s="108" t="s">
        <v>84</v>
      </c>
      <c r="C244" s="140" t="str">
        <f>[1]Оклады!$A$7</f>
        <v>Заведующий сектором</v>
      </c>
      <c r="D244" s="37">
        <v>1</v>
      </c>
      <c r="E244" s="16">
        <f>ROUNDUP(VLOOKUP(C244,Оклады!$A$2:$B$50,2,),0)</f>
        <v>41050</v>
      </c>
      <c r="F244" s="37"/>
      <c r="G244" s="37">
        <v>4000</v>
      </c>
      <c r="H244" s="37">
        <v>3000</v>
      </c>
      <c r="I244" s="37"/>
      <c r="J244" s="87">
        <f t="shared" ref="J244:J256" si="11">ROUNDUP((E244*D244+SUM(F244:I244)),0)</f>
        <v>48050</v>
      </c>
      <c r="K244" s="183"/>
      <c r="L244" s="184"/>
    </row>
    <row r="245" spans="1:12" ht="20.25" customHeight="1">
      <c r="A245" s="379"/>
      <c r="B245" s="169"/>
      <c r="C245" s="25" t="s">
        <v>2</v>
      </c>
      <c r="D245" s="37">
        <v>0.1</v>
      </c>
      <c r="E245" s="16">
        <f>ROUNDUP(VLOOKUP(C245,Оклады!$A$2:$B$50,2,),0)</f>
        <v>36950</v>
      </c>
      <c r="F245" s="37"/>
      <c r="G245" s="37">
        <v>695</v>
      </c>
      <c r="H245" s="37">
        <v>700</v>
      </c>
      <c r="I245" s="37"/>
      <c r="J245" s="87">
        <f t="shared" si="11"/>
        <v>5090</v>
      </c>
      <c r="K245" s="185"/>
      <c r="L245" s="186"/>
    </row>
    <row r="246" spans="1:12">
      <c r="A246" s="379"/>
      <c r="B246" s="169"/>
      <c r="C246" s="25" t="s">
        <v>4</v>
      </c>
      <c r="D246" s="37">
        <v>0.5</v>
      </c>
      <c r="E246" s="16">
        <f>ROUNDUP(VLOOKUP(C246,Оклады!$A$2:$B$50,2,),0)</f>
        <v>33600</v>
      </c>
      <c r="F246" s="37"/>
      <c r="G246" s="37">
        <v>500</v>
      </c>
      <c r="H246" s="37">
        <v>3500</v>
      </c>
      <c r="I246" s="37"/>
      <c r="J246" s="87">
        <f t="shared" si="11"/>
        <v>20800</v>
      </c>
      <c r="K246" s="173"/>
      <c r="L246" s="186"/>
    </row>
    <row r="247" spans="1:12">
      <c r="A247" s="379"/>
      <c r="B247" s="169"/>
      <c r="C247" s="25" t="s">
        <v>4</v>
      </c>
      <c r="D247" s="37">
        <v>0.1</v>
      </c>
      <c r="E247" s="16">
        <f>ROUNDUP(VLOOKUP(C247,Оклады!$A$2:$B$50,2,),0)</f>
        <v>33600</v>
      </c>
      <c r="F247" s="37"/>
      <c r="G247" s="37">
        <v>440</v>
      </c>
      <c r="H247" s="37">
        <v>700</v>
      </c>
      <c r="I247" s="37"/>
      <c r="J247" s="87">
        <f t="shared" si="11"/>
        <v>4500</v>
      </c>
      <c r="K247" s="173"/>
      <c r="L247" s="186"/>
    </row>
    <row r="248" spans="1:12">
      <c r="A248" s="379"/>
      <c r="B248" s="169"/>
      <c r="C248" s="25" t="s">
        <v>4</v>
      </c>
      <c r="D248" s="37">
        <v>0.75</v>
      </c>
      <c r="E248" s="16">
        <f>ROUNDUP(VLOOKUP(C248,Оклады!$A$2:$B$50,2,),0)</f>
        <v>33600</v>
      </c>
      <c r="F248" s="37"/>
      <c r="G248" s="37">
        <v>500</v>
      </c>
      <c r="H248" s="37">
        <v>2250</v>
      </c>
      <c r="I248" s="37"/>
      <c r="J248" s="87">
        <f t="shared" si="11"/>
        <v>27950</v>
      </c>
      <c r="K248" s="173"/>
      <c r="L248" s="186"/>
    </row>
    <row r="249" spans="1:12">
      <c r="A249" s="379"/>
      <c r="B249" s="169"/>
      <c r="C249" s="25" t="s">
        <v>4</v>
      </c>
      <c r="D249" s="37">
        <v>0.5</v>
      </c>
      <c r="E249" s="16">
        <f>ROUNDUP(VLOOKUP(C249,Оклады!$A$2:$B$50,2,),0)</f>
        <v>33600</v>
      </c>
      <c r="F249" s="37"/>
      <c r="G249" s="37">
        <v>1000</v>
      </c>
      <c r="H249" s="37">
        <v>1500</v>
      </c>
      <c r="I249" s="37"/>
      <c r="J249" s="87">
        <f t="shared" si="11"/>
        <v>19300</v>
      </c>
      <c r="K249" s="173"/>
      <c r="L249" s="186"/>
    </row>
    <row r="250" spans="1:12">
      <c r="A250" s="379"/>
      <c r="B250" s="169"/>
      <c r="C250" s="25" t="s">
        <v>6</v>
      </c>
      <c r="D250" s="37">
        <v>0.5</v>
      </c>
      <c r="E250" s="16">
        <f>ROUNDUP(VLOOKUP(C250,Оклады!$A$2:$B$50,2,),0)</f>
        <v>29950</v>
      </c>
      <c r="F250" s="37"/>
      <c r="G250" s="37">
        <v>1500</v>
      </c>
      <c r="H250" s="37">
        <v>1500</v>
      </c>
      <c r="I250" s="37"/>
      <c r="J250" s="87">
        <f t="shared" si="11"/>
        <v>17975</v>
      </c>
      <c r="K250" s="173"/>
      <c r="L250" s="186"/>
    </row>
    <row r="251" spans="1:12">
      <c r="A251" s="379"/>
      <c r="B251" s="169"/>
      <c r="C251" s="25" t="s">
        <v>6</v>
      </c>
      <c r="D251" s="37">
        <v>0.5</v>
      </c>
      <c r="E251" s="16">
        <f>ROUNDUP(VLOOKUP(C251,Оклады!$A$2:$B$50,2,),0)</f>
        <v>29950</v>
      </c>
      <c r="F251" s="37"/>
      <c r="G251" s="37">
        <v>500</v>
      </c>
      <c r="H251" s="37">
        <v>1500</v>
      </c>
      <c r="I251" s="37"/>
      <c r="J251" s="87">
        <f t="shared" si="11"/>
        <v>16975</v>
      </c>
      <c r="K251" s="173"/>
      <c r="L251" s="186"/>
    </row>
    <row r="252" spans="1:12">
      <c r="A252" s="379"/>
      <c r="B252" s="169"/>
      <c r="C252" s="25" t="s">
        <v>6</v>
      </c>
      <c r="D252" s="37">
        <v>0.5</v>
      </c>
      <c r="E252" s="16">
        <f>ROUNDUP(VLOOKUP(C252,Оклады!$A$2:$B$50,2,),0)</f>
        <v>29950</v>
      </c>
      <c r="F252" s="37"/>
      <c r="G252" s="37">
        <v>1500</v>
      </c>
      <c r="H252" s="37">
        <v>1500</v>
      </c>
      <c r="I252" s="37"/>
      <c r="J252" s="87">
        <f t="shared" si="11"/>
        <v>17975</v>
      </c>
      <c r="K252" s="173"/>
      <c r="L252" s="186"/>
    </row>
    <row r="253" spans="1:12">
      <c r="A253" s="379"/>
      <c r="B253" s="169"/>
      <c r="C253" s="25" t="s">
        <v>6</v>
      </c>
      <c r="D253" s="37">
        <v>0.1</v>
      </c>
      <c r="E253" s="16">
        <f>ROUNDUP(VLOOKUP(C253,Оклады!$A$2:$B$50,2,),0)</f>
        <v>29950</v>
      </c>
      <c r="F253" s="37"/>
      <c r="G253" s="37">
        <v>1505</v>
      </c>
      <c r="H253" s="37">
        <v>300</v>
      </c>
      <c r="I253" s="37"/>
      <c r="J253" s="87">
        <f t="shared" si="11"/>
        <v>4800</v>
      </c>
      <c r="K253" s="173"/>
      <c r="L253" s="186"/>
    </row>
    <row r="254" spans="1:12">
      <c r="A254" s="379"/>
      <c r="B254" s="169"/>
      <c r="C254" s="25" t="s">
        <v>6</v>
      </c>
      <c r="D254" s="37">
        <v>0.1</v>
      </c>
      <c r="E254" s="16">
        <f>ROUNDUP(VLOOKUP(C254,Оклады!$A$2:$B$50,2,),0)</f>
        <v>29950</v>
      </c>
      <c r="F254" s="37"/>
      <c r="G254" s="37">
        <v>1505</v>
      </c>
      <c r="H254" s="37">
        <v>300</v>
      </c>
      <c r="I254" s="37"/>
      <c r="J254" s="87">
        <f t="shared" si="11"/>
        <v>4800</v>
      </c>
      <c r="K254" s="173"/>
      <c r="L254" s="186"/>
    </row>
    <row r="255" spans="1:12">
      <c r="A255" s="379"/>
      <c r="B255" s="169"/>
      <c r="C255" s="25" t="s">
        <v>6</v>
      </c>
      <c r="D255" s="37">
        <v>0.1</v>
      </c>
      <c r="E255" s="16">
        <f>ROUNDUP(VLOOKUP(C255,Оклады!$A$2:$B$50,2,),0)</f>
        <v>29950</v>
      </c>
      <c r="F255" s="37"/>
      <c r="G255" s="37">
        <v>1505</v>
      </c>
      <c r="H255" s="37">
        <v>300</v>
      </c>
      <c r="I255" s="37"/>
      <c r="J255" s="87">
        <f t="shared" si="11"/>
        <v>4800</v>
      </c>
      <c r="K255" s="173"/>
      <c r="L255" s="186"/>
    </row>
    <row r="256" spans="1:12">
      <c r="A256" s="379"/>
      <c r="B256" s="169"/>
      <c r="C256" s="25" t="s">
        <v>6</v>
      </c>
      <c r="D256" s="37">
        <v>1</v>
      </c>
      <c r="E256" s="16">
        <f>ROUNDUP(VLOOKUP(C256,Оклады!$A$2:$B$50,2,),0)</f>
        <v>29950</v>
      </c>
      <c r="F256" s="37"/>
      <c r="G256" s="37">
        <v>150</v>
      </c>
      <c r="H256" s="37">
        <v>3000</v>
      </c>
      <c r="I256" s="37"/>
      <c r="J256" s="87">
        <f t="shared" si="11"/>
        <v>33100</v>
      </c>
      <c r="K256" s="173"/>
      <c r="L256" s="186"/>
    </row>
    <row r="257" spans="1:12" ht="15" customHeight="1">
      <c r="A257" s="118" t="s">
        <v>56</v>
      </c>
      <c r="B257" s="118"/>
      <c r="C257" s="130"/>
      <c r="D257" s="130">
        <f>SUM(D244:D256)</f>
        <v>5.7499999999999991</v>
      </c>
      <c r="E257" s="130"/>
      <c r="F257" s="130">
        <f>SUM(F244:F256)</f>
        <v>0</v>
      </c>
      <c r="G257" s="130">
        <f>SUM(G244:G256)</f>
        <v>15300</v>
      </c>
      <c r="H257" s="130">
        <f>SUM(H244:H256)</f>
        <v>20050</v>
      </c>
      <c r="I257" s="130">
        <f>SUM(I244:I256)</f>
        <v>0</v>
      </c>
      <c r="J257" s="133">
        <f>SUM(J244:J256)</f>
        <v>226115</v>
      </c>
      <c r="K257" s="185"/>
      <c r="L257" s="186"/>
    </row>
    <row r="258" spans="1:12">
      <c r="A258" s="201" t="s">
        <v>135</v>
      </c>
      <c r="B258" s="201"/>
      <c r="C258" s="146"/>
      <c r="D258" s="146"/>
      <c r="E258" s="27"/>
      <c r="F258" s="146"/>
      <c r="G258" s="148"/>
      <c r="H258" s="148"/>
      <c r="I258" s="148"/>
      <c r="J258" s="205"/>
      <c r="K258" s="185"/>
      <c r="L258" s="186"/>
    </row>
    <row r="259" spans="1:12">
      <c r="A259" s="340" t="s">
        <v>110</v>
      </c>
      <c r="B259" s="341"/>
      <c r="C259" s="149" t="s">
        <v>0</v>
      </c>
      <c r="D259" s="150" t="s">
        <v>111</v>
      </c>
      <c r="E259" s="367" t="s">
        <v>81</v>
      </c>
      <c r="F259" s="369" t="s">
        <v>112</v>
      </c>
      <c r="G259" s="370"/>
      <c r="H259" s="370"/>
      <c r="I259" s="371"/>
      <c r="J259" s="151" t="s">
        <v>113</v>
      </c>
      <c r="K259" s="400" t="s">
        <v>114</v>
      </c>
      <c r="L259" s="401"/>
    </row>
    <row r="260" spans="1:12">
      <c r="A260" s="342"/>
      <c r="B260" s="343"/>
      <c r="C260" s="152"/>
      <c r="D260" s="150" t="s">
        <v>115</v>
      </c>
      <c r="E260" s="368"/>
      <c r="F260" s="153"/>
      <c r="G260" s="153" t="s">
        <v>50</v>
      </c>
      <c r="H260" s="154" t="s">
        <v>116</v>
      </c>
      <c r="I260" s="360" t="s">
        <v>160</v>
      </c>
      <c r="J260" s="155" t="s">
        <v>131</v>
      </c>
      <c r="K260" s="402"/>
      <c r="L260" s="403"/>
    </row>
    <row r="261" spans="1:12" ht="15" customHeight="1">
      <c r="A261" s="72"/>
      <c r="B261" s="73"/>
      <c r="C261" s="156"/>
      <c r="D261" s="157"/>
      <c r="E261" s="158"/>
      <c r="F261" s="153" t="s">
        <v>118</v>
      </c>
      <c r="G261" s="153" t="s">
        <v>51</v>
      </c>
      <c r="H261" s="153" t="s">
        <v>119</v>
      </c>
      <c r="I261" s="361"/>
      <c r="J261" s="155" t="s">
        <v>129</v>
      </c>
      <c r="K261" s="402"/>
      <c r="L261" s="403"/>
    </row>
    <row r="262" spans="1:12">
      <c r="A262" s="77" t="s">
        <v>121</v>
      </c>
      <c r="B262" s="67" t="s">
        <v>100</v>
      </c>
      <c r="C262" s="156"/>
      <c r="D262" s="157"/>
      <c r="E262" s="159" t="s">
        <v>122</v>
      </c>
      <c r="F262" s="153"/>
      <c r="G262" s="153" t="s">
        <v>52</v>
      </c>
      <c r="H262" s="27"/>
      <c r="I262" s="362"/>
      <c r="J262" s="155"/>
      <c r="K262" s="404"/>
      <c r="L262" s="405"/>
    </row>
    <row r="263" spans="1:12" ht="15" customHeight="1">
      <c r="A263" s="79">
        <v>1</v>
      </c>
      <c r="B263" s="80">
        <v>2</v>
      </c>
      <c r="C263" s="160">
        <v>3</v>
      </c>
      <c r="D263" s="161">
        <v>4</v>
      </c>
      <c r="E263" s="138">
        <v>5</v>
      </c>
      <c r="F263" s="136">
        <v>6</v>
      </c>
      <c r="G263" s="136">
        <v>7</v>
      </c>
      <c r="H263" s="136">
        <v>8</v>
      </c>
      <c r="I263" s="136">
        <v>9</v>
      </c>
      <c r="J263" s="139">
        <v>10</v>
      </c>
      <c r="K263" s="180">
        <v>11</v>
      </c>
      <c r="L263" s="181"/>
    </row>
    <row r="264" spans="1:12" ht="18.75" customHeight="1">
      <c r="A264" s="411" t="s">
        <v>136</v>
      </c>
      <c r="B264" s="108" t="s">
        <v>86</v>
      </c>
      <c r="C264" s="140" t="str">
        <f>[1]Оклады!$A$7</f>
        <v>Заведующий сектором</v>
      </c>
      <c r="D264" s="37">
        <v>1</v>
      </c>
      <c r="E264" s="16">
        <f>ROUNDUP(VLOOKUP(C264,Оклады!$A$2:$B$50,2,),0)</f>
        <v>41050</v>
      </c>
      <c r="F264" s="37"/>
      <c r="G264" s="37">
        <v>5000</v>
      </c>
      <c r="H264" s="37">
        <v>7000</v>
      </c>
      <c r="I264" s="37"/>
      <c r="J264" s="87">
        <f t="shared" ref="J264:J279" si="12">ROUNDUP((E264*D264+SUM(F264:I264)),0)</f>
        <v>53050</v>
      </c>
      <c r="K264" s="185"/>
      <c r="L264" s="186"/>
    </row>
    <row r="265" spans="1:12" ht="18.75">
      <c r="A265" s="411"/>
      <c r="B265" s="108"/>
      <c r="C265" s="25" t="s">
        <v>2</v>
      </c>
      <c r="D265" s="37">
        <v>0.25</v>
      </c>
      <c r="E265" s="16">
        <f>ROUNDUP(VLOOKUP(C265,Оклады!$A$2:$B$50,2,),0)</f>
        <v>36950</v>
      </c>
      <c r="F265" s="37"/>
      <c r="G265" s="37">
        <v>4012</v>
      </c>
      <c r="H265" s="37">
        <v>1750</v>
      </c>
      <c r="I265" s="37"/>
      <c r="J265" s="87">
        <f t="shared" si="12"/>
        <v>15000</v>
      </c>
      <c r="K265" s="185"/>
      <c r="L265" s="186"/>
    </row>
    <row r="266" spans="1:12" ht="16.5" customHeight="1">
      <c r="A266" s="411"/>
      <c r="B266" s="169"/>
      <c r="C266" s="25" t="s">
        <v>4</v>
      </c>
      <c r="D266" s="24">
        <v>0.1</v>
      </c>
      <c r="E266" s="16">
        <f>ROUNDUP(VLOOKUP(C266,Оклады!$A$2:$B$50,2,),0)</f>
        <v>33600</v>
      </c>
      <c r="F266" s="37"/>
      <c r="G266" s="22">
        <v>440</v>
      </c>
      <c r="H266" s="37">
        <v>700</v>
      </c>
      <c r="I266" s="37"/>
      <c r="J266" s="87">
        <f t="shared" si="12"/>
        <v>4500</v>
      </c>
      <c r="K266" s="173"/>
      <c r="L266" s="186"/>
    </row>
    <row r="267" spans="1:12" ht="18.75" customHeight="1">
      <c r="A267" s="379"/>
      <c r="B267" s="187"/>
      <c r="C267" s="25" t="s">
        <v>4</v>
      </c>
      <c r="D267" s="24">
        <v>1</v>
      </c>
      <c r="E267" s="16">
        <f>ROUNDUP(VLOOKUP(C267,Оклады!$A$2:$B$50,2,),0)</f>
        <v>33600</v>
      </c>
      <c r="F267" s="37"/>
      <c r="G267" s="22">
        <v>400</v>
      </c>
      <c r="H267" s="37">
        <v>7000</v>
      </c>
      <c r="I267" s="37">
        <v>0</v>
      </c>
      <c r="J267" s="87">
        <f t="shared" si="12"/>
        <v>41000</v>
      </c>
      <c r="K267" s="185"/>
      <c r="L267" s="186"/>
    </row>
    <row r="268" spans="1:12" ht="18.75" customHeight="1">
      <c r="A268" s="379"/>
      <c r="B268" s="187"/>
      <c r="C268" s="25" t="s">
        <v>4</v>
      </c>
      <c r="D268" s="24">
        <v>0.25</v>
      </c>
      <c r="E268" s="16">
        <f>ROUNDUP(VLOOKUP(C268,Оклады!$A$2:$B$50,2,),0)</f>
        <v>33600</v>
      </c>
      <c r="F268" s="37"/>
      <c r="G268" s="22">
        <v>3000</v>
      </c>
      <c r="H268" s="37">
        <v>1750</v>
      </c>
      <c r="I268" s="37">
        <v>0</v>
      </c>
      <c r="J268" s="87">
        <f t="shared" si="12"/>
        <v>13150</v>
      </c>
      <c r="K268" s="185"/>
      <c r="L268" s="186"/>
    </row>
    <row r="269" spans="1:12" ht="18.75" customHeight="1">
      <c r="A269" s="379"/>
      <c r="B269" s="187"/>
      <c r="C269" s="25" t="s">
        <v>4</v>
      </c>
      <c r="D269" s="24">
        <v>0.75</v>
      </c>
      <c r="E269" s="16">
        <f>ROUNDUP(VLOOKUP(C269,Оклады!$A$2:$B$50,2,),0)</f>
        <v>33600</v>
      </c>
      <c r="F269" s="37"/>
      <c r="G269" s="22">
        <v>500</v>
      </c>
      <c r="H269" s="37">
        <v>2250</v>
      </c>
      <c r="I269" s="37">
        <v>0</v>
      </c>
      <c r="J269" s="87">
        <f t="shared" si="12"/>
        <v>27950</v>
      </c>
      <c r="K269" s="185"/>
      <c r="L269" s="186"/>
    </row>
    <row r="270" spans="1:12" ht="18.75" customHeight="1">
      <c r="A270" s="379"/>
      <c r="B270" s="187"/>
      <c r="C270" s="25" t="s">
        <v>4</v>
      </c>
      <c r="D270" s="24">
        <v>0.1</v>
      </c>
      <c r="E270" s="16">
        <f>ROUNDUP(VLOOKUP(C270,Оклады!$A$2:$B$50,2,),0)</f>
        <v>33600</v>
      </c>
      <c r="F270" s="37"/>
      <c r="G270" s="22">
        <v>440</v>
      </c>
      <c r="H270" s="37">
        <v>300</v>
      </c>
      <c r="I270" s="37"/>
      <c r="J270" s="87">
        <f t="shared" si="12"/>
        <v>4100</v>
      </c>
      <c r="K270" s="185"/>
      <c r="L270" s="186"/>
    </row>
    <row r="271" spans="1:12" ht="18.75" customHeight="1">
      <c r="A271" s="379"/>
      <c r="B271" s="187"/>
      <c r="C271" s="25" t="s">
        <v>6</v>
      </c>
      <c r="D271" s="24">
        <v>0.25</v>
      </c>
      <c r="E271" s="16">
        <f>ROUNDUP(VLOOKUP(C271,Оклады!$A$2:$B$50,2,),0)</f>
        <v>29950</v>
      </c>
      <c r="F271" s="37"/>
      <c r="G271" s="22">
        <v>3512</v>
      </c>
      <c r="H271" s="37">
        <v>0</v>
      </c>
      <c r="I271" s="37"/>
      <c r="J271" s="87">
        <f t="shared" si="12"/>
        <v>11000</v>
      </c>
      <c r="K271" s="185"/>
      <c r="L271" s="186"/>
    </row>
    <row r="272" spans="1:12" ht="18.75" customHeight="1">
      <c r="A272" s="379"/>
      <c r="B272" s="187"/>
      <c r="C272" s="25" t="s">
        <v>6</v>
      </c>
      <c r="D272" s="24">
        <v>0.75</v>
      </c>
      <c r="E272" s="16">
        <f>ROUNDUP(VLOOKUP(C272,Оклады!$A$2:$B$50,2,),0)</f>
        <v>29950</v>
      </c>
      <c r="F272" s="37"/>
      <c r="G272" s="22">
        <v>538</v>
      </c>
      <c r="H272" s="37">
        <v>2250</v>
      </c>
      <c r="I272" s="37"/>
      <c r="J272" s="87">
        <f t="shared" si="12"/>
        <v>25251</v>
      </c>
      <c r="K272" s="185"/>
      <c r="L272" s="186"/>
    </row>
    <row r="273" spans="1:12" ht="18.75" customHeight="1">
      <c r="A273" s="379"/>
      <c r="B273" s="187"/>
      <c r="C273" s="25" t="s">
        <v>6</v>
      </c>
      <c r="D273" s="24">
        <v>0.75</v>
      </c>
      <c r="E273" s="16">
        <f>ROUNDUP(VLOOKUP(C273,Оклады!$A$2:$B$50,2,),0)</f>
        <v>29950</v>
      </c>
      <c r="F273" s="37"/>
      <c r="G273" s="22">
        <v>538</v>
      </c>
      <c r="H273" s="37">
        <v>2250</v>
      </c>
      <c r="I273" s="37"/>
      <c r="J273" s="87">
        <f t="shared" si="12"/>
        <v>25251</v>
      </c>
      <c r="K273" s="185"/>
      <c r="L273" s="186"/>
    </row>
    <row r="274" spans="1:12" ht="18.75" customHeight="1">
      <c r="A274" s="379"/>
      <c r="B274" s="187"/>
      <c r="C274" s="25" t="s">
        <v>6</v>
      </c>
      <c r="D274" s="24">
        <v>1</v>
      </c>
      <c r="E274" s="16">
        <f>ROUNDUP(VLOOKUP(C274,Оклады!$A$2:$B$50,2,),0)</f>
        <v>29950</v>
      </c>
      <c r="F274" s="37"/>
      <c r="G274" s="22">
        <v>3000</v>
      </c>
      <c r="H274" s="37">
        <v>3000</v>
      </c>
      <c r="I274" s="37"/>
      <c r="J274" s="87">
        <f t="shared" si="12"/>
        <v>35950</v>
      </c>
      <c r="K274" s="185"/>
      <c r="L274" s="186"/>
    </row>
    <row r="275" spans="1:12" ht="18.75" customHeight="1" thickBot="1">
      <c r="A275" s="379"/>
      <c r="B275" s="187"/>
      <c r="C275" s="25" t="s">
        <v>6</v>
      </c>
      <c r="D275" s="31">
        <v>0.4</v>
      </c>
      <c r="E275" s="16">
        <f>ROUNDUP(VLOOKUP(C275,Оклады!$A$2:$B$50,2,),0)</f>
        <v>29950</v>
      </c>
      <c r="F275" s="37"/>
      <c r="G275" s="32">
        <v>3020</v>
      </c>
      <c r="H275" s="37">
        <v>1200</v>
      </c>
      <c r="I275" s="37"/>
      <c r="J275" s="87">
        <f t="shared" si="12"/>
        <v>16200</v>
      </c>
      <c r="K275" s="185"/>
      <c r="L275" s="186"/>
    </row>
    <row r="276" spans="1:12" ht="15.75">
      <c r="A276" s="379"/>
      <c r="B276" s="187"/>
      <c r="C276" s="25" t="s">
        <v>6</v>
      </c>
      <c r="D276" s="33">
        <v>1</v>
      </c>
      <c r="E276" s="16">
        <f>ROUNDUP(VLOOKUP(C276,Оклады!$A$2:$B$50,2,),0)</f>
        <v>29950</v>
      </c>
      <c r="F276" s="37"/>
      <c r="G276" s="34">
        <v>500</v>
      </c>
      <c r="H276" s="37">
        <v>3000</v>
      </c>
      <c r="I276" s="37"/>
      <c r="J276" s="87">
        <f t="shared" si="12"/>
        <v>33450</v>
      </c>
      <c r="K276" s="185"/>
      <c r="L276" s="186"/>
    </row>
    <row r="277" spans="1:12" ht="15.75">
      <c r="A277" s="223"/>
      <c r="B277" s="187"/>
      <c r="C277" s="25" t="s">
        <v>6</v>
      </c>
      <c r="D277" s="29">
        <v>0.25</v>
      </c>
      <c r="E277" s="16">
        <f>ROUNDUP(VLOOKUP(C277,Оклады!$A$2:$B$50,2,),0)</f>
        <v>29950</v>
      </c>
      <c r="F277" s="37"/>
      <c r="G277" s="30">
        <v>1512</v>
      </c>
      <c r="H277" s="37">
        <v>750</v>
      </c>
      <c r="I277" s="37"/>
      <c r="J277" s="87">
        <f t="shared" si="12"/>
        <v>9750</v>
      </c>
      <c r="K277" s="185"/>
      <c r="L277" s="186"/>
    </row>
    <row r="278" spans="1:12">
      <c r="A278" s="224"/>
      <c r="B278" s="169"/>
      <c r="C278" s="25" t="s">
        <v>6</v>
      </c>
      <c r="D278" s="37">
        <v>1</v>
      </c>
      <c r="E278" s="16">
        <f>ROUNDUP(VLOOKUP(C278,Оклады!$A$2:$B$50,2,),0)</f>
        <v>29950</v>
      </c>
      <c r="F278" s="37"/>
      <c r="G278" s="37">
        <v>300</v>
      </c>
      <c r="H278" s="37">
        <v>3000</v>
      </c>
      <c r="I278" s="37"/>
      <c r="J278" s="87">
        <f t="shared" si="12"/>
        <v>33250</v>
      </c>
      <c r="K278" s="185"/>
      <c r="L278" s="186"/>
    </row>
    <row r="279" spans="1:12">
      <c r="A279" s="224"/>
      <c r="B279" s="225"/>
      <c r="C279" s="25" t="s">
        <v>8</v>
      </c>
      <c r="D279" s="37">
        <v>0.4</v>
      </c>
      <c r="E279" s="16">
        <f>ROUNDUP(VLOOKUP(C279,Оклады!$A$2:$B$50,2,),0)</f>
        <v>24600</v>
      </c>
      <c r="F279" s="37"/>
      <c r="G279" s="37">
        <v>3660</v>
      </c>
      <c r="H279" s="37"/>
      <c r="I279" s="37"/>
      <c r="J279" s="87">
        <f t="shared" si="12"/>
        <v>13500</v>
      </c>
      <c r="K279" s="185"/>
      <c r="L279" s="186"/>
    </row>
    <row r="280" spans="1:12" ht="15.75" thickBot="1">
      <c r="A280" s="215" t="s">
        <v>56</v>
      </c>
      <c r="B280" s="215"/>
      <c r="C280" s="130"/>
      <c r="D280" s="130">
        <f>SUM(D264:D279)</f>
        <v>9.2500000000000018</v>
      </c>
      <c r="E280" s="130"/>
      <c r="F280" s="132">
        <f>SUM(F264:F276)</f>
        <v>0</v>
      </c>
      <c r="G280" s="130">
        <f>SUM(G264:G279)</f>
        <v>30372</v>
      </c>
      <c r="H280" s="130">
        <f>SUM(H264:H279)</f>
        <v>36200</v>
      </c>
      <c r="I280" s="130">
        <f>SUM(I264:I276)</f>
        <v>0</v>
      </c>
      <c r="J280" s="130">
        <f>SUM(J264:J279)</f>
        <v>362352</v>
      </c>
      <c r="K280" s="175"/>
      <c r="L280" s="176"/>
    </row>
    <row r="281" spans="1:12" ht="15" customHeight="1" thickTop="1">
      <c r="A281" s="164"/>
      <c r="B281" s="164"/>
      <c r="C281" s="165"/>
      <c r="D281" s="166"/>
      <c r="E281" s="166"/>
      <c r="F281" s="148"/>
      <c r="G281" s="148"/>
      <c r="H281" s="148"/>
      <c r="I281" s="148"/>
      <c r="J281" s="172"/>
      <c r="K281" s="178"/>
      <c r="L281" s="178"/>
    </row>
    <row r="282" spans="1:12">
      <c r="A282" s="201" t="s">
        <v>137</v>
      </c>
      <c r="B282" s="201"/>
      <c r="C282" s="146"/>
      <c r="D282" s="146"/>
      <c r="E282" s="27"/>
      <c r="F282" s="146"/>
      <c r="G282" s="202"/>
      <c r="H282" s="148"/>
      <c r="I282" s="148"/>
      <c r="J282" s="148"/>
      <c r="K282" s="178"/>
      <c r="L282" s="178"/>
    </row>
    <row r="283" spans="1:12" ht="15.75" customHeight="1">
      <c r="A283" s="207"/>
      <c r="B283" s="207"/>
      <c r="C283" s="147"/>
      <c r="D283" s="213"/>
      <c r="E283" s="27"/>
      <c r="F283" s="213"/>
      <c r="G283" s="213"/>
      <c r="H283" s="213"/>
      <c r="I283" s="213"/>
      <c r="J283" s="213"/>
      <c r="K283" s="178"/>
      <c r="L283" s="178"/>
    </row>
    <row r="284" spans="1:12" ht="15.75" customHeight="1">
      <c r="A284" s="340" t="s">
        <v>110</v>
      </c>
      <c r="B284" s="341"/>
      <c r="C284" s="149" t="s">
        <v>0</v>
      </c>
      <c r="D284" s="150" t="s">
        <v>111</v>
      </c>
      <c r="E284" s="367" t="s">
        <v>81</v>
      </c>
      <c r="F284" s="369" t="s">
        <v>112</v>
      </c>
      <c r="G284" s="370"/>
      <c r="H284" s="370"/>
      <c r="I284" s="371"/>
      <c r="J284" s="154" t="s">
        <v>113</v>
      </c>
      <c r="K284" s="400" t="s">
        <v>114</v>
      </c>
      <c r="L284" s="401"/>
    </row>
    <row r="285" spans="1:12" ht="15.75" customHeight="1">
      <c r="A285" s="342"/>
      <c r="B285" s="343"/>
      <c r="C285" s="152"/>
      <c r="D285" s="150" t="s">
        <v>115</v>
      </c>
      <c r="E285" s="368"/>
      <c r="F285" s="153"/>
      <c r="G285" s="153" t="s">
        <v>50</v>
      </c>
      <c r="H285" s="154" t="s">
        <v>116</v>
      </c>
      <c r="I285" s="360" t="s">
        <v>160</v>
      </c>
      <c r="J285" s="153" t="s">
        <v>131</v>
      </c>
      <c r="K285" s="402"/>
      <c r="L285" s="403"/>
    </row>
    <row r="286" spans="1:12" ht="15.75" customHeight="1">
      <c r="A286" s="72"/>
      <c r="B286" s="73"/>
      <c r="C286" s="156"/>
      <c r="D286" s="157"/>
      <c r="E286" s="158"/>
      <c r="F286" s="153" t="s">
        <v>118</v>
      </c>
      <c r="G286" s="153" t="s">
        <v>51</v>
      </c>
      <c r="H286" s="153" t="s">
        <v>119</v>
      </c>
      <c r="I286" s="361"/>
      <c r="J286" s="153" t="s">
        <v>129</v>
      </c>
      <c r="K286" s="402"/>
      <c r="L286" s="403"/>
    </row>
    <row r="287" spans="1:12" ht="15.75" customHeight="1">
      <c r="A287" s="77" t="s">
        <v>121</v>
      </c>
      <c r="B287" s="67" t="s">
        <v>100</v>
      </c>
      <c r="C287" s="156"/>
      <c r="D287" s="157"/>
      <c r="E287" s="159" t="s">
        <v>122</v>
      </c>
      <c r="F287" s="153"/>
      <c r="G287" s="153" t="s">
        <v>52</v>
      </c>
      <c r="H287" s="27"/>
      <c r="I287" s="362"/>
      <c r="J287" s="153"/>
      <c r="K287" s="404"/>
      <c r="L287" s="405"/>
    </row>
    <row r="288" spans="1:12" ht="15.75" customHeight="1">
      <c r="A288" s="79">
        <v>1</v>
      </c>
      <c r="B288" s="80">
        <v>2</v>
      </c>
      <c r="C288" s="160">
        <v>3</v>
      </c>
      <c r="D288" s="161">
        <v>4</v>
      </c>
      <c r="E288" s="138">
        <v>5</v>
      </c>
      <c r="F288" s="136">
        <v>6</v>
      </c>
      <c r="G288" s="136">
        <v>7</v>
      </c>
      <c r="H288" s="136">
        <v>8</v>
      </c>
      <c r="I288" s="136">
        <v>9</v>
      </c>
      <c r="J288" s="136">
        <v>10</v>
      </c>
      <c r="K288" s="180">
        <v>11</v>
      </c>
      <c r="L288" s="181"/>
    </row>
    <row r="289" spans="1:12" ht="15.75" customHeight="1">
      <c r="A289" s="411" t="s">
        <v>88</v>
      </c>
      <c r="B289" s="108" t="s">
        <v>87</v>
      </c>
      <c r="C289" s="140" t="str">
        <f>[1]Оклады!$A$7</f>
        <v>Заведующий сектором</v>
      </c>
      <c r="D289" s="37">
        <v>0.5</v>
      </c>
      <c r="E289" s="16">
        <f>ROUNDUP(VLOOKUP(C289,Оклады!$A$2:$B$50,2,),0)</f>
        <v>41050</v>
      </c>
      <c r="F289" s="37"/>
      <c r="G289" s="37">
        <v>2500</v>
      </c>
      <c r="H289" s="37">
        <v>3500</v>
      </c>
      <c r="I289" s="37"/>
      <c r="J289" s="87">
        <f t="shared" ref="J289:J304" si="13">ROUNDUP((E289*D289+SUM(F289:I289)),0)</f>
        <v>26525</v>
      </c>
      <c r="K289" s="183"/>
      <c r="L289" s="184"/>
    </row>
    <row r="290" spans="1:12" ht="15.75" customHeight="1">
      <c r="A290" s="411"/>
      <c r="B290" s="108"/>
      <c r="C290" s="25" t="s">
        <v>2</v>
      </c>
      <c r="D290" s="37">
        <v>0.4</v>
      </c>
      <c r="E290" s="16">
        <f>ROUNDUP(VLOOKUP(C290,Оклады!$A$2:$B$50,2,),0)</f>
        <v>36950</v>
      </c>
      <c r="F290" s="37"/>
      <c r="G290" s="37">
        <v>2420</v>
      </c>
      <c r="H290" s="37">
        <v>2800</v>
      </c>
      <c r="I290" s="37"/>
      <c r="J290" s="87">
        <f t="shared" si="13"/>
        <v>20000</v>
      </c>
      <c r="K290" s="185"/>
      <c r="L290" s="186"/>
    </row>
    <row r="291" spans="1:12" ht="15.75" customHeight="1">
      <c r="A291" s="411"/>
      <c r="B291" s="108"/>
      <c r="C291" s="25" t="s">
        <v>2</v>
      </c>
      <c r="D291" s="37">
        <v>1</v>
      </c>
      <c r="E291" s="16">
        <f>ROUNDUP(VLOOKUP(C291,Оклады!$A$2:$B$50,2,),0)</f>
        <v>36950</v>
      </c>
      <c r="F291" s="37"/>
      <c r="G291" s="37">
        <v>300</v>
      </c>
      <c r="H291" s="37">
        <v>7000</v>
      </c>
      <c r="I291" s="37"/>
      <c r="J291" s="87">
        <f t="shared" si="13"/>
        <v>44250</v>
      </c>
      <c r="K291" s="185"/>
      <c r="L291" s="186"/>
    </row>
    <row r="292" spans="1:12" ht="15.75" customHeight="1">
      <c r="A292" s="411"/>
      <c r="B292" s="108"/>
      <c r="C292" s="25" t="s">
        <v>4</v>
      </c>
      <c r="D292" s="37">
        <v>0.25</v>
      </c>
      <c r="E292" s="16">
        <f>ROUNDUP(VLOOKUP(C292,Оклады!$A$2:$B$50,2,),0)</f>
        <v>33600</v>
      </c>
      <c r="F292" s="37"/>
      <c r="G292" s="37">
        <v>550</v>
      </c>
      <c r="H292" s="37">
        <v>1750</v>
      </c>
      <c r="I292" s="37"/>
      <c r="J292" s="87">
        <f t="shared" si="13"/>
        <v>10700</v>
      </c>
      <c r="K292" s="185"/>
      <c r="L292" s="186"/>
    </row>
    <row r="293" spans="1:12" ht="15.75" customHeight="1">
      <c r="A293" s="379"/>
      <c r="B293" s="169"/>
      <c r="C293" s="25" t="s">
        <v>2</v>
      </c>
      <c r="D293" s="24">
        <v>1</v>
      </c>
      <c r="E293" s="16">
        <f>ROUNDUP(VLOOKUP(C293,Оклады!$A$2:$B$50,2,),0)</f>
        <v>36950</v>
      </c>
      <c r="F293" s="37"/>
      <c r="G293" s="22">
        <v>1000</v>
      </c>
      <c r="H293" s="37">
        <v>7000</v>
      </c>
      <c r="I293" s="37"/>
      <c r="J293" s="87">
        <f t="shared" si="13"/>
        <v>44950</v>
      </c>
      <c r="K293" s="173"/>
      <c r="L293" s="186"/>
    </row>
    <row r="294" spans="1:12" ht="15.75" customHeight="1">
      <c r="A294" s="379"/>
      <c r="B294" s="169"/>
      <c r="C294" s="25" t="s">
        <v>6</v>
      </c>
      <c r="D294" s="24">
        <v>1</v>
      </c>
      <c r="E294" s="16">
        <f>ROUNDUP(VLOOKUP(C294,Оклады!$A$2:$B$50,2,),0)</f>
        <v>29950</v>
      </c>
      <c r="F294" s="37"/>
      <c r="G294" s="22">
        <v>150</v>
      </c>
      <c r="H294" s="37"/>
      <c r="I294" s="37"/>
      <c r="J294" s="87">
        <f t="shared" si="13"/>
        <v>30100</v>
      </c>
      <c r="K294" s="185"/>
      <c r="L294" s="186"/>
    </row>
    <row r="295" spans="1:12" ht="15.75" customHeight="1">
      <c r="A295" s="379"/>
      <c r="B295" s="169"/>
      <c r="C295" s="25" t="s">
        <v>6</v>
      </c>
      <c r="D295" s="24">
        <v>1</v>
      </c>
      <c r="E295" s="16">
        <f>ROUNDUP(VLOOKUP(C295,Оклады!$A$2:$B$50,2,),0)</f>
        <v>29950</v>
      </c>
      <c r="F295" s="37"/>
      <c r="G295" s="22">
        <v>500</v>
      </c>
      <c r="H295" s="37">
        <v>3000</v>
      </c>
      <c r="I295" s="37"/>
      <c r="J295" s="87">
        <f t="shared" si="13"/>
        <v>33450</v>
      </c>
      <c r="K295" s="185"/>
      <c r="L295" s="186"/>
    </row>
    <row r="296" spans="1:12" ht="15.75">
      <c r="A296" s="379"/>
      <c r="B296" s="169"/>
      <c r="C296" s="25" t="s">
        <v>6</v>
      </c>
      <c r="D296" s="24">
        <v>1</v>
      </c>
      <c r="E296" s="16">
        <f>ROUNDUP(VLOOKUP(C296,Оклады!$A$2:$B$50,2,),0)</f>
        <v>29950</v>
      </c>
      <c r="F296" s="37"/>
      <c r="G296" s="22">
        <v>3000</v>
      </c>
      <c r="H296" s="37">
        <v>0</v>
      </c>
      <c r="I296" s="37"/>
      <c r="J296" s="87">
        <f t="shared" si="13"/>
        <v>32950</v>
      </c>
      <c r="K296" s="185"/>
      <c r="L296" s="186"/>
    </row>
    <row r="297" spans="1:12" ht="15.75">
      <c r="A297" s="379"/>
      <c r="B297" s="187"/>
      <c r="C297" s="25" t="s">
        <v>6</v>
      </c>
      <c r="D297" s="24">
        <v>0.25</v>
      </c>
      <c r="E297" s="16">
        <f>ROUNDUP(VLOOKUP(C297,Оклады!$A$2:$B$50,2,),0)</f>
        <v>29950</v>
      </c>
      <c r="F297" s="37"/>
      <c r="G297" s="22">
        <v>6012</v>
      </c>
      <c r="H297" s="37">
        <v>750</v>
      </c>
      <c r="I297" s="37"/>
      <c r="J297" s="87">
        <f t="shared" si="13"/>
        <v>14250</v>
      </c>
      <c r="K297" s="185"/>
      <c r="L297" s="186"/>
    </row>
    <row r="298" spans="1:12" ht="15.75">
      <c r="A298" s="379"/>
      <c r="B298" s="187"/>
      <c r="C298" s="25" t="s">
        <v>8</v>
      </c>
      <c r="D298" s="24">
        <v>1</v>
      </c>
      <c r="E298" s="16">
        <f>ROUNDUP(VLOOKUP(C298,Оклады!$A$2:$B$50,2,),0)</f>
        <v>24600</v>
      </c>
      <c r="F298" s="37"/>
      <c r="G298" s="22">
        <v>1000</v>
      </c>
      <c r="H298" s="37" t="s">
        <v>124</v>
      </c>
      <c r="I298" s="37"/>
      <c r="J298" s="87">
        <f t="shared" si="13"/>
        <v>25600</v>
      </c>
      <c r="K298" s="173"/>
      <c r="L298" s="186"/>
    </row>
    <row r="299" spans="1:12" ht="15.75">
      <c r="A299" s="379"/>
      <c r="B299" s="187"/>
      <c r="C299" s="25" t="s">
        <v>8</v>
      </c>
      <c r="D299" s="24">
        <v>0.5</v>
      </c>
      <c r="E299" s="16">
        <f>ROUNDUP(VLOOKUP(C299,Оклады!$A$2:$B$50,2,),0)</f>
        <v>24600</v>
      </c>
      <c r="F299" s="37"/>
      <c r="G299" s="22">
        <v>200</v>
      </c>
      <c r="H299" s="37"/>
      <c r="I299" s="37"/>
      <c r="J299" s="87">
        <f t="shared" si="13"/>
        <v>12500</v>
      </c>
      <c r="K299" s="173"/>
      <c r="L299" s="186"/>
    </row>
    <row r="300" spans="1:12" ht="15.75">
      <c r="A300" s="379"/>
      <c r="B300" s="187"/>
      <c r="C300" s="25" t="s">
        <v>8</v>
      </c>
      <c r="D300" s="24">
        <v>1</v>
      </c>
      <c r="E300" s="16">
        <f>ROUNDUP(VLOOKUP(C300,Оклады!$A$2:$B$50,2,),0)</f>
        <v>24600</v>
      </c>
      <c r="F300" s="37"/>
      <c r="G300" s="22">
        <v>3000</v>
      </c>
      <c r="H300" s="37"/>
      <c r="I300" s="37"/>
      <c r="J300" s="87">
        <f t="shared" si="13"/>
        <v>27600</v>
      </c>
      <c r="K300" s="173"/>
      <c r="L300" s="186"/>
    </row>
    <row r="301" spans="1:12" ht="15.75">
      <c r="A301" s="379"/>
      <c r="B301" s="187"/>
      <c r="C301" s="25" t="s">
        <v>8</v>
      </c>
      <c r="D301" s="24">
        <v>1</v>
      </c>
      <c r="E301" s="16">
        <f>ROUNDUP(VLOOKUP(C301,Оклады!$A$2:$B$50,2,),0)</f>
        <v>24600</v>
      </c>
      <c r="F301" s="37"/>
      <c r="G301" s="22">
        <v>3000</v>
      </c>
      <c r="H301" s="37"/>
      <c r="I301" s="37"/>
      <c r="J301" s="87">
        <f t="shared" si="13"/>
        <v>27600</v>
      </c>
      <c r="K301" s="173"/>
      <c r="L301" s="186"/>
    </row>
    <row r="302" spans="1:12" ht="15.75">
      <c r="A302" s="379"/>
      <c r="B302" s="187"/>
      <c r="C302" s="25" t="s">
        <v>8</v>
      </c>
      <c r="D302" s="26">
        <v>0.75</v>
      </c>
      <c r="E302" s="16">
        <f>ROUNDUP(VLOOKUP(C302,Оклады!$A$2:$B$50,2,),0)</f>
        <v>24600</v>
      </c>
      <c r="F302" s="37"/>
      <c r="G302" s="22">
        <v>250</v>
      </c>
      <c r="H302" s="37"/>
      <c r="I302" s="37"/>
      <c r="J302" s="87">
        <f t="shared" si="13"/>
        <v>18700</v>
      </c>
      <c r="K302" s="173"/>
      <c r="L302" s="186"/>
    </row>
    <row r="303" spans="1:12" ht="15.75">
      <c r="A303" s="379"/>
      <c r="B303" s="187"/>
      <c r="C303" s="25" t="s">
        <v>8</v>
      </c>
      <c r="D303" s="24">
        <v>0.4</v>
      </c>
      <c r="E303" s="16">
        <f>ROUNDUP(VLOOKUP(C303,Оклады!$A$2:$B$50,2,),0)</f>
        <v>24600</v>
      </c>
      <c r="F303" s="37"/>
      <c r="G303" s="30">
        <v>6010</v>
      </c>
      <c r="H303" s="37"/>
      <c r="I303" s="37"/>
      <c r="J303" s="87">
        <f t="shared" si="13"/>
        <v>15850</v>
      </c>
      <c r="K303" s="173"/>
      <c r="L303" s="186"/>
    </row>
    <row r="304" spans="1:12" ht="15.75">
      <c r="A304" s="379"/>
      <c r="B304" s="187"/>
      <c r="C304" s="25" t="s">
        <v>8</v>
      </c>
      <c r="D304" s="24">
        <v>0.4</v>
      </c>
      <c r="E304" s="16">
        <f>ROUNDUP(VLOOKUP(C304,Оклады!$A$2:$B$50,2,),0)</f>
        <v>24600</v>
      </c>
      <c r="F304" s="37"/>
      <c r="G304" s="30">
        <v>6010</v>
      </c>
      <c r="H304" s="37"/>
      <c r="I304" s="37"/>
      <c r="J304" s="87">
        <f t="shared" si="13"/>
        <v>15850</v>
      </c>
      <c r="K304" s="185"/>
      <c r="L304" s="186"/>
    </row>
    <row r="305" spans="1:17">
      <c r="A305" s="93" t="s">
        <v>56</v>
      </c>
      <c r="B305" s="93"/>
      <c r="C305" s="190"/>
      <c r="D305" s="191">
        <f>SUM(D289:D304)</f>
        <v>11.450000000000001</v>
      </c>
      <c r="E305" s="191"/>
      <c r="F305" s="191">
        <f>SUM(F289:F298)</f>
        <v>0</v>
      </c>
      <c r="G305" s="191">
        <f>SUM(G289:G304)</f>
        <v>35902</v>
      </c>
      <c r="H305" s="191">
        <f>SUM(H289:H304)</f>
        <v>25800</v>
      </c>
      <c r="I305" s="191">
        <f>SUM(I289:I304)</f>
        <v>0</v>
      </c>
      <c r="J305" s="191">
        <f>SUM(J289:J304)</f>
        <v>400875</v>
      </c>
      <c r="K305" s="175"/>
      <c r="L305" s="176"/>
    </row>
    <row r="306" spans="1:17">
      <c r="A306" s="97"/>
      <c r="B306" s="97"/>
      <c r="C306" s="192"/>
      <c r="D306" s="144"/>
      <c r="E306" s="144"/>
      <c r="F306" s="144"/>
      <c r="G306" s="144"/>
      <c r="H306" s="144"/>
      <c r="I306" s="144"/>
      <c r="J306" s="144"/>
      <c r="K306" s="178"/>
      <c r="L306" s="178"/>
    </row>
    <row r="307" spans="1:17">
      <c r="A307" s="79">
        <v>1</v>
      </c>
      <c r="B307" s="80">
        <v>2</v>
      </c>
      <c r="C307" s="160">
        <v>3</v>
      </c>
      <c r="D307" s="161">
        <v>4</v>
      </c>
      <c r="E307" s="138">
        <v>5</v>
      </c>
      <c r="F307" s="136">
        <v>6</v>
      </c>
      <c r="G307" s="136">
        <v>7</v>
      </c>
      <c r="H307" s="136">
        <v>8</v>
      </c>
      <c r="I307" s="136">
        <v>9</v>
      </c>
      <c r="J307" s="136">
        <v>10</v>
      </c>
      <c r="K307" s="175">
        <v>11</v>
      </c>
      <c r="L307" s="176"/>
    </row>
    <row r="308" spans="1:17">
      <c r="A308" s="414" t="s">
        <v>138</v>
      </c>
      <c r="B308" s="226">
        <v>8</v>
      </c>
      <c r="C308" s="37" t="str">
        <f>[1]Оклады!$A$28</f>
        <v>Шеф-редактор</v>
      </c>
      <c r="D308" s="37">
        <v>1</v>
      </c>
      <c r="E308" s="16">
        <f>ROUNDUP(VLOOKUP(C308,Оклады!$A$2:$B$50,2,),0)</f>
        <v>33600</v>
      </c>
      <c r="F308" s="37"/>
      <c r="G308" s="37">
        <v>6000</v>
      </c>
      <c r="H308" s="37">
        <v>3000</v>
      </c>
      <c r="I308" s="37"/>
      <c r="J308" s="87">
        <f>ROUNDUP((E308*D308+SUM(F308:I308)),0)</f>
        <v>42600</v>
      </c>
      <c r="K308" s="227"/>
      <c r="L308" s="184"/>
    </row>
    <row r="309" spans="1:17" ht="27" customHeight="1">
      <c r="A309" s="415"/>
      <c r="B309" s="80"/>
      <c r="C309" s="37" t="str">
        <f>[1]Оклады!$A$29</f>
        <v>Выпускающий редактор</v>
      </c>
      <c r="D309" s="37">
        <v>0.75</v>
      </c>
      <c r="E309" s="16">
        <f>ROUNDUP(VLOOKUP(C309,Оклады!$A$2:$B$50,2,),0)</f>
        <v>29950</v>
      </c>
      <c r="F309" s="37"/>
      <c r="G309" s="37">
        <v>9038</v>
      </c>
      <c r="H309" s="37">
        <v>2250</v>
      </c>
      <c r="I309" s="37"/>
      <c r="J309" s="87">
        <f>ROUNDUP((E309*D309+SUM(F309:I309)),0)</f>
        <v>33751</v>
      </c>
      <c r="K309" s="185"/>
      <c r="L309" s="186"/>
      <c r="Q309" s="228"/>
    </row>
    <row r="310" spans="1:17">
      <c r="A310" s="93" t="s">
        <v>56</v>
      </c>
      <c r="B310" s="16"/>
      <c r="C310" s="37"/>
      <c r="D310" s="191">
        <f>SUM(D308:D309)</f>
        <v>1.75</v>
      </c>
      <c r="E310" s="37"/>
      <c r="F310" s="191">
        <f>SUM(F308:F309)</f>
        <v>0</v>
      </c>
      <c r="G310" s="191">
        <f>SUM(G308:G309)</f>
        <v>15038</v>
      </c>
      <c r="H310" s="191">
        <f>SUM(H308:H309)</f>
        <v>5250</v>
      </c>
      <c r="I310" s="191">
        <f>SUM(I308:I309)</f>
        <v>0</v>
      </c>
      <c r="J310" s="191">
        <f>SUM(J308:J309)</f>
        <v>76351</v>
      </c>
      <c r="K310" s="173"/>
      <c r="L310" s="186"/>
    </row>
    <row r="311" spans="1:17">
      <c r="A311" s="414" t="s">
        <v>139</v>
      </c>
      <c r="B311" s="226">
        <v>9</v>
      </c>
      <c r="C311" s="37"/>
      <c r="D311" s="37"/>
      <c r="E311" s="37"/>
      <c r="F311" s="37"/>
      <c r="G311" s="37"/>
      <c r="H311" s="37"/>
      <c r="I311" s="37"/>
      <c r="J311" s="37"/>
      <c r="K311" s="173"/>
      <c r="L311" s="229"/>
    </row>
    <row r="312" spans="1:17">
      <c r="A312" s="416"/>
      <c r="B312" s="226"/>
      <c r="C312" s="37" t="str">
        <f>[1]Оклады!$A$28</f>
        <v>Шеф-редактор</v>
      </c>
      <c r="D312" s="37">
        <v>0.25</v>
      </c>
      <c r="E312" s="37">
        <f>ROUNDUP(VLOOKUP(C312,Оклады!$A$2:$B$50,2,),0)</f>
        <v>33600</v>
      </c>
      <c r="F312" s="37"/>
      <c r="G312" s="37"/>
      <c r="H312" s="37"/>
      <c r="I312" s="37"/>
      <c r="J312" s="252">
        <f>ROUNDUP((E312*D312+SUM(F312:I312)),0)</f>
        <v>8400</v>
      </c>
      <c r="K312" s="173" t="s">
        <v>158</v>
      </c>
      <c r="L312" s="229"/>
    </row>
    <row r="313" spans="1:17" ht="30" customHeight="1">
      <c r="A313" s="417"/>
      <c r="B313" s="16"/>
      <c r="C313" s="37" t="str">
        <f>[1]Оклады!$A$29</f>
        <v>Выпускающий редактор</v>
      </c>
      <c r="D313" s="37">
        <v>0.5</v>
      </c>
      <c r="E313" s="37">
        <f>ROUNDUP(VLOOKUP(C313,Оклады!$A$2:$B$50,2,),0)</f>
        <v>29950</v>
      </c>
      <c r="F313" s="37"/>
      <c r="G313" s="37">
        <v>1225</v>
      </c>
      <c r="H313" s="37">
        <v>1500</v>
      </c>
      <c r="I313" s="37"/>
      <c r="J313" s="252">
        <f>ROUNDUP((E313*D313+SUM(F313:I313)),0)</f>
        <v>17700</v>
      </c>
      <c r="K313" s="185"/>
      <c r="L313" s="186"/>
    </row>
    <row r="314" spans="1:17">
      <c r="A314" s="93" t="s">
        <v>56</v>
      </c>
      <c r="B314" s="95"/>
      <c r="C314" s="191"/>
      <c r="D314" s="191">
        <f>SUM(D311:D313)</f>
        <v>0.75</v>
      </c>
      <c r="E314" s="191"/>
      <c r="F314" s="191">
        <f>SUM(F311:F313)</f>
        <v>0</v>
      </c>
      <c r="G314" s="191">
        <f>SUM(G311:G313)</f>
        <v>1225</v>
      </c>
      <c r="H314" s="191">
        <f>SUM(H311:H313)</f>
        <v>1500</v>
      </c>
      <c r="I314" s="230">
        <f>SUM(I313:I313)</f>
        <v>0</v>
      </c>
      <c r="J314" s="191">
        <f>SUM(J311:J313)</f>
        <v>26100</v>
      </c>
      <c r="K314" s="231"/>
      <c r="L314" s="186"/>
    </row>
    <row r="315" spans="1:17" ht="35.25" customHeight="1">
      <c r="A315" s="427" t="s">
        <v>140</v>
      </c>
      <c r="B315" s="226">
        <v>10</v>
      </c>
      <c r="C315" s="37" t="str">
        <f>[1]Оклады!$A$28</f>
        <v>Шеф-редактор</v>
      </c>
      <c r="D315" s="191">
        <v>1</v>
      </c>
      <c r="E315" s="37">
        <f>ROUNDUP(VLOOKUP(C315,Оклады!$A$2:$B$50,2,),0)</f>
        <v>33600</v>
      </c>
      <c r="F315" s="37"/>
      <c r="G315" s="37">
        <v>4000</v>
      </c>
      <c r="H315" s="37">
        <v>7000</v>
      </c>
      <c r="I315" s="37"/>
      <c r="J315" s="252">
        <f>ROUNDUP((E315*D315+SUM(F315:I315)),0)</f>
        <v>44600</v>
      </c>
      <c r="K315" s="231"/>
      <c r="L315" s="186"/>
    </row>
    <row r="316" spans="1:17" ht="24" customHeight="1">
      <c r="A316" s="428"/>
      <c r="B316" s="226"/>
      <c r="C316" s="37" t="str">
        <f>[1]Оклады!$A$29</f>
        <v>Выпускающий редактор</v>
      </c>
      <c r="D316" s="191">
        <v>0.5</v>
      </c>
      <c r="E316" s="37">
        <f>ROUNDUP(VLOOKUP(C316,Оклады!$A$2:$B$50,2,),0)</f>
        <v>29950</v>
      </c>
      <c r="F316" s="37"/>
      <c r="G316" s="37">
        <v>125</v>
      </c>
      <c r="H316" s="37"/>
      <c r="I316" s="252"/>
      <c r="J316" s="252">
        <f>ROUNDUP((E316*D316+SUM(F316:I316)),0)</f>
        <v>15100</v>
      </c>
      <c r="K316" s="231"/>
      <c r="L316" s="186"/>
    </row>
    <row r="317" spans="1:17" ht="24" customHeight="1">
      <c r="A317" s="308"/>
      <c r="B317" s="226"/>
      <c r="C317" s="37" t="str">
        <f>[1]Оклады!$A$29</f>
        <v>Выпускающий редактор</v>
      </c>
      <c r="D317" s="191"/>
      <c r="E317" s="37"/>
      <c r="F317" s="37"/>
      <c r="G317" s="37"/>
      <c r="H317" s="37"/>
      <c r="I317" s="252">
        <v>15100</v>
      </c>
      <c r="J317" s="252">
        <f>ROUNDUP((E317*D317+SUM(F317:I317)),0)</f>
        <v>15100</v>
      </c>
      <c r="K317" s="231"/>
      <c r="L317" s="186"/>
    </row>
    <row r="318" spans="1:17" ht="18" customHeight="1">
      <c r="A318" s="93" t="s">
        <v>56</v>
      </c>
      <c r="B318" s="226"/>
      <c r="C318" s="37"/>
      <c r="D318" s="191">
        <f>SUM(D315:D317)</f>
        <v>1.5</v>
      </c>
      <c r="E318" s="37"/>
      <c r="F318" s="191"/>
      <c r="G318" s="191">
        <f>SUM(G315:G317)</f>
        <v>4125</v>
      </c>
      <c r="H318" s="191">
        <f>SUM(H315:H317)</f>
        <v>7000</v>
      </c>
      <c r="I318" s="191">
        <f>SUM(I315:I317)</f>
        <v>15100</v>
      </c>
      <c r="J318" s="191">
        <f>SUM(J315:J317)</f>
        <v>74800</v>
      </c>
      <c r="K318" s="231"/>
      <c r="L318" s="186"/>
    </row>
    <row r="319" spans="1:17" ht="26.25" customHeight="1">
      <c r="A319" s="232" t="s">
        <v>141</v>
      </c>
      <c r="B319" s="233">
        <v>11</v>
      </c>
      <c r="C319" s="3" t="s">
        <v>36</v>
      </c>
      <c r="D319" s="37">
        <v>1</v>
      </c>
      <c r="E319" s="37">
        <f>ROUNDUP(VLOOKUP(C319,Оклады!$A$2:$B$50,2,),0)</f>
        <v>33600</v>
      </c>
      <c r="F319" s="37"/>
      <c r="G319" s="37">
        <v>10000</v>
      </c>
      <c r="H319" s="37">
        <v>3000</v>
      </c>
      <c r="I319" s="37"/>
      <c r="J319" s="87">
        <f>ROUNDUP((E319*D319+SUM(F319:I319)),0)</f>
        <v>46600</v>
      </c>
      <c r="K319" s="185"/>
      <c r="L319" s="186"/>
    </row>
    <row r="320" spans="1:17" ht="26.25" customHeight="1">
      <c r="A320" s="232"/>
      <c r="B320" s="233"/>
      <c r="C320" s="19" t="s">
        <v>157</v>
      </c>
      <c r="D320" s="37">
        <v>0.25</v>
      </c>
      <c r="E320" s="37">
        <f>ROUNDUP(VLOOKUP(C320,Оклады!$A$2:$B$50,2,),0)</f>
        <v>24600</v>
      </c>
      <c r="F320" s="37"/>
      <c r="G320" s="37"/>
      <c r="H320" s="37"/>
      <c r="I320" s="37"/>
      <c r="J320" s="87">
        <f>ROUNDUP((E320*D320+SUM(F320:I320)),0)</f>
        <v>6150</v>
      </c>
      <c r="K320" s="185" t="s">
        <v>158</v>
      </c>
      <c r="L320" s="186"/>
    </row>
    <row r="321" spans="1:12" ht="21.75" customHeight="1">
      <c r="A321" s="93" t="s">
        <v>56</v>
      </c>
      <c r="B321" s="95"/>
      <c r="C321" s="191"/>
      <c r="D321" s="191">
        <f>SUM(D319:D320)</f>
        <v>1.25</v>
      </c>
      <c r="E321" s="191"/>
      <c r="F321" s="191">
        <f>SUM(F319:F319)</f>
        <v>0</v>
      </c>
      <c r="G321" s="191">
        <f>SUM(G319:G320)</f>
        <v>10000</v>
      </c>
      <c r="H321" s="191">
        <f>SUM(H319:H320)</f>
        <v>3000</v>
      </c>
      <c r="I321" s="191">
        <f>SUM(I319:I320)</f>
        <v>0</v>
      </c>
      <c r="J321" s="191">
        <f>SUM(J319:J320)</f>
        <v>52750</v>
      </c>
      <c r="K321" s="175"/>
      <c r="L321" s="176"/>
    </row>
    <row r="322" spans="1:12" ht="48" thickBot="1">
      <c r="A322" s="40" t="s">
        <v>90</v>
      </c>
      <c r="B322" s="234"/>
      <c r="C322" s="235"/>
      <c r="D322" s="236">
        <f>D310+D314+D318+D321</f>
        <v>5.25</v>
      </c>
      <c r="E322" s="236"/>
      <c r="F322" s="236">
        <f>F310+F314+F321</f>
        <v>0</v>
      </c>
      <c r="G322" s="236">
        <f>G310+G314+G318+G321</f>
        <v>30388</v>
      </c>
      <c r="H322" s="236">
        <f>H310+H314+H318+H321</f>
        <v>16750</v>
      </c>
      <c r="I322" s="236">
        <f>I310+I314+I318+I321</f>
        <v>15100</v>
      </c>
      <c r="J322" s="236">
        <f>J310+J314+J318+J321</f>
        <v>230001</v>
      </c>
      <c r="K322" s="178"/>
      <c r="L322" s="178"/>
    </row>
    <row r="323" spans="1:12" ht="16.5" thickBot="1">
      <c r="B323" s="36"/>
      <c r="C323" s="27"/>
      <c r="D323" s="27"/>
      <c r="E323" s="27"/>
      <c r="F323" s="27"/>
      <c r="G323" s="27"/>
      <c r="H323" s="27"/>
      <c r="I323" s="27"/>
      <c r="J323" s="27"/>
      <c r="K323" s="178"/>
      <c r="L323" s="178"/>
    </row>
    <row r="324" spans="1:12" ht="16.5" thickTop="1">
      <c r="A324" s="41" t="s">
        <v>91</v>
      </c>
      <c r="B324" s="35"/>
      <c r="C324" s="237"/>
      <c r="D324" s="237">
        <f>D46+D65+D85+D106+D112+D128+D143+D150+D159+D184+D207+D214+D232+D241+D257+D280+D305+D322+D27</f>
        <v>135.6</v>
      </c>
      <c r="E324" s="237">
        <f>E46+E65+E85+E106+E112+E128+E143+E150+E159+E184+E207+E214+E232+E241+E257+E280+E305+E322</f>
        <v>0</v>
      </c>
      <c r="F324" s="237">
        <f>F46+F65+F85+F106+F112+F128+F143+F150+F159+F184+F207+F214+F232+F241+F257+F280+F305+F322</f>
        <v>0</v>
      </c>
      <c r="G324" s="237">
        <f>G46+G65+G85+G106+G112+G128+G143+G150+G159+G184+G207+G214+G232+G241+G257+G280+G305+G322+G27</f>
        <v>440982</v>
      </c>
      <c r="H324" s="237">
        <f>H46+H65+H85+H106+H112+H128+H143+H150+H159+H184+H207+H214+H232+H241+H257+H280+H305+H322+H27</f>
        <v>511750</v>
      </c>
      <c r="I324" s="237">
        <f>I46+I65+I85+I106+I112+I128+I143+I150+I159+I184+I207+I214+I232+I241+I257+I280+I305+I322+I27</f>
        <v>74898</v>
      </c>
      <c r="J324" s="237">
        <f>J46+J65+J85+J106+J112+J128+J143+J150+J159+J184+J207+J214+J232+J241+J257+J280+J305+J322+J27</f>
        <v>5380893</v>
      </c>
      <c r="K324" s="178"/>
      <c r="L324" s="178"/>
    </row>
    <row r="325" spans="1:12" ht="15.75">
      <c r="A325" s="41" t="s">
        <v>142</v>
      </c>
      <c r="B325" s="35"/>
      <c r="C325" s="237"/>
      <c r="D325" s="237">
        <f>D22+D324</f>
        <v>138.1</v>
      </c>
      <c r="E325" s="237"/>
      <c r="F325" s="237"/>
      <c r="G325" s="237">
        <f>G22+G324</f>
        <v>442982</v>
      </c>
      <c r="H325" s="237">
        <f>H22+H324</f>
        <v>511750</v>
      </c>
      <c r="I325" s="237">
        <f>I22+I324</f>
        <v>74898</v>
      </c>
      <c r="J325" s="237">
        <f>J22+J324</f>
        <v>5546893</v>
      </c>
      <c r="K325" s="178"/>
      <c r="L325" s="178"/>
    </row>
    <row r="326" spans="1:12" ht="15.75">
      <c r="B326" s="42"/>
      <c r="C326" s="237"/>
      <c r="D326" s="237"/>
      <c r="E326" s="237"/>
      <c r="F326" s="237"/>
      <c r="G326" s="237"/>
      <c r="H326" s="237"/>
      <c r="I326" s="238"/>
      <c r="J326" s="237"/>
      <c r="K326" s="178"/>
      <c r="L326" s="178"/>
    </row>
    <row r="327" spans="1:12" ht="20.25">
      <c r="A327" s="239"/>
      <c r="B327" s="239"/>
      <c r="C327" s="318" t="s">
        <v>143</v>
      </c>
      <c r="D327" s="318"/>
      <c r="E327" s="318"/>
      <c r="F327" s="240"/>
      <c r="G327" s="241"/>
      <c r="H327" s="241"/>
      <c r="I327" s="241"/>
      <c r="J327" s="241"/>
      <c r="K327" s="178"/>
      <c r="L327" s="178"/>
    </row>
    <row r="328" spans="1:12" ht="15.75">
      <c r="A328" s="239"/>
      <c r="B328" s="239"/>
      <c r="C328" s="235"/>
      <c r="D328" s="235"/>
      <c r="E328" s="235"/>
      <c r="F328" s="240"/>
      <c r="G328" s="241"/>
      <c r="H328" s="241"/>
      <c r="I328" s="241"/>
      <c r="J328" s="241"/>
      <c r="K328" s="178"/>
      <c r="L328" s="178"/>
    </row>
    <row r="329" spans="1:12" ht="15.75">
      <c r="A329" s="9"/>
      <c r="B329" s="315"/>
      <c r="C329" s="9" t="s">
        <v>164</v>
      </c>
      <c r="D329" s="22">
        <v>1</v>
      </c>
      <c r="E329" s="37">
        <f>ROUNDUP(VLOOKUP(C329,Оклады!$A$2:$B$50,2,),0)</f>
        <v>39200</v>
      </c>
      <c r="F329" s="316"/>
      <c r="G329" s="317">
        <v>800</v>
      </c>
      <c r="H329" s="317"/>
      <c r="I329" s="317"/>
      <c r="J329" s="317">
        <v>40000</v>
      </c>
      <c r="K329" s="200"/>
      <c r="L329" s="200"/>
    </row>
    <row r="330" spans="1:12" ht="15.75">
      <c r="A330" s="93" t="s">
        <v>89</v>
      </c>
      <c r="B330" s="315"/>
      <c r="C330" s="28"/>
      <c r="D330" s="22">
        <v>1</v>
      </c>
      <c r="E330" s="22">
        <v>39200</v>
      </c>
      <c r="F330" s="317"/>
      <c r="G330" s="317">
        <v>800</v>
      </c>
      <c r="H330" s="317"/>
      <c r="I330" s="317"/>
      <c r="J330" s="317">
        <v>40000</v>
      </c>
      <c r="K330" s="200"/>
      <c r="L330" s="200"/>
    </row>
    <row r="331" spans="1:12" ht="15.75">
      <c r="A331" s="239"/>
      <c r="B331" s="239"/>
      <c r="C331" s="235"/>
      <c r="D331" s="235"/>
      <c r="E331" s="235"/>
      <c r="F331" s="240"/>
      <c r="G331" s="241"/>
      <c r="H331" s="241"/>
      <c r="I331" s="241"/>
      <c r="J331" s="241"/>
      <c r="K331" s="178"/>
      <c r="L331" s="178"/>
    </row>
    <row r="332" spans="1:12">
      <c r="A332" s="340" t="s">
        <v>110</v>
      </c>
      <c r="B332" s="341"/>
      <c r="C332" s="149" t="s">
        <v>0</v>
      </c>
      <c r="D332" s="150" t="s">
        <v>111</v>
      </c>
      <c r="E332" s="367" t="s">
        <v>81</v>
      </c>
      <c r="F332" s="369" t="s">
        <v>112</v>
      </c>
      <c r="G332" s="370"/>
      <c r="H332" s="370"/>
      <c r="I332" s="371"/>
      <c r="J332" s="154" t="s">
        <v>113</v>
      </c>
      <c r="K332" s="400" t="s">
        <v>114</v>
      </c>
      <c r="L332" s="401"/>
    </row>
    <row r="333" spans="1:12">
      <c r="A333" s="342"/>
      <c r="B333" s="343"/>
      <c r="C333" s="152"/>
      <c r="D333" s="150" t="s">
        <v>115</v>
      </c>
      <c r="E333" s="368"/>
      <c r="F333" s="153"/>
      <c r="G333" s="153" t="s">
        <v>50</v>
      </c>
      <c r="H333" s="154" t="s">
        <v>116</v>
      </c>
      <c r="I333" s="360" t="s">
        <v>160</v>
      </c>
      <c r="J333" s="153" t="s">
        <v>131</v>
      </c>
      <c r="K333" s="402"/>
      <c r="L333" s="403"/>
    </row>
    <row r="334" spans="1:12" ht="15" customHeight="1">
      <c r="A334" s="72"/>
      <c r="B334" s="73"/>
      <c r="C334" s="156"/>
      <c r="D334" s="157"/>
      <c r="E334" s="158"/>
      <c r="F334" s="153" t="s">
        <v>118</v>
      </c>
      <c r="G334" s="153" t="s">
        <v>51</v>
      </c>
      <c r="H334" s="153" t="s">
        <v>119</v>
      </c>
      <c r="I334" s="361"/>
      <c r="J334" s="153" t="s">
        <v>129</v>
      </c>
      <c r="K334" s="402"/>
      <c r="L334" s="403"/>
    </row>
    <row r="335" spans="1:12">
      <c r="A335" s="77" t="s">
        <v>121</v>
      </c>
      <c r="B335" s="67" t="s">
        <v>100</v>
      </c>
      <c r="C335" s="156"/>
      <c r="D335" s="157"/>
      <c r="E335" s="159" t="s">
        <v>122</v>
      </c>
      <c r="F335" s="153"/>
      <c r="G335" s="153" t="s">
        <v>52</v>
      </c>
      <c r="H335" s="27"/>
      <c r="I335" s="362"/>
      <c r="J335" s="153"/>
      <c r="K335" s="404"/>
      <c r="L335" s="405"/>
    </row>
    <row r="336" spans="1:12">
      <c r="A336" s="79">
        <v>1</v>
      </c>
      <c r="B336" s="80">
        <v>2</v>
      </c>
      <c r="C336" s="160">
        <v>3</v>
      </c>
      <c r="D336" s="161">
        <v>4</v>
      </c>
      <c r="E336" s="138">
        <v>5</v>
      </c>
      <c r="F336" s="136">
        <v>6</v>
      </c>
      <c r="G336" s="136">
        <v>7</v>
      </c>
      <c r="H336" s="136">
        <v>8</v>
      </c>
      <c r="I336" s="136">
        <v>9</v>
      </c>
      <c r="J336" s="136">
        <v>10</v>
      </c>
      <c r="K336" s="180">
        <v>11</v>
      </c>
      <c r="L336" s="181"/>
    </row>
    <row r="337" spans="1:12" ht="18.75">
      <c r="A337" s="242" t="s">
        <v>144</v>
      </c>
      <c r="B337" s="233">
        <v>12</v>
      </c>
      <c r="C337" s="243" t="s">
        <v>49</v>
      </c>
      <c r="D337" s="37">
        <v>0.25</v>
      </c>
      <c r="E337" s="37">
        <f>ROUNDUP(VLOOKUP(C337,Оклады!$A$2:$B$50,2,),0)</f>
        <v>29570</v>
      </c>
      <c r="F337" s="37"/>
      <c r="G337" s="37">
        <v>8000</v>
      </c>
      <c r="H337" s="37" t="s">
        <v>124</v>
      </c>
      <c r="I337" s="37"/>
      <c r="J337" s="252">
        <f>ROUNDUP((E337*D337+SUM(F337:I337)),0)</f>
        <v>15393</v>
      </c>
      <c r="K337" s="183"/>
      <c r="L337" s="184"/>
    </row>
    <row r="338" spans="1:12" ht="18.75">
      <c r="A338" s="242"/>
      <c r="B338" s="233"/>
      <c r="C338" s="311" t="s">
        <v>47</v>
      </c>
      <c r="D338" s="37"/>
      <c r="E338" s="37"/>
      <c r="F338" s="37"/>
      <c r="G338" s="37"/>
      <c r="H338" s="37" t="s">
        <v>124</v>
      </c>
      <c r="I338" s="37">
        <v>23364</v>
      </c>
      <c r="J338" s="252">
        <f>ROUNDUP((E338*D338+SUM(F338:I338)),0)</f>
        <v>23364</v>
      </c>
      <c r="K338" s="185"/>
      <c r="L338" s="186"/>
    </row>
    <row r="339" spans="1:12" ht="18.75">
      <c r="A339" s="242"/>
      <c r="B339" s="233"/>
      <c r="C339" s="311" t="s">
        <v>47</v>
      </c>
      <c r="D339" s="37">
        <v>0.75</v>
      </c>
      <c r="E339" s="37">
        <f>ROUNDUP(VLOOKUP(C339,Оклады!$A$2:$B$50,2,),0)</f>
        <v>29570</v>
      </c>
      <c r="F339" s="37"/>
      <c r="G339" s="37">
        <v>8000</v>
      </c>
      <c r="H339" s="37"/>
      <c r="I339" s="37"/>
      <c r="J339" s="252">
        <f>ROUNDUP((E339*D339+SUM(F339:I339)),0)</f>
        <v>30178</v>
      </c>
      <c r="K339" s="185"/>
      <c r="L339" s="186"/>
    </row>
    <row r="340" spans="1:12">
      <c r="A340" s="93" t="s">
        <v>89</v>
      </c>
      <c r="B340" s="93"/>
      <c r="C340" s="190"/>
      <c r="D340" s="191">
        <f>SUM(D337:D339)</f>
        <v>1</v>
      </c>
      <c r="E340" s="191"/>
      <c r="F340" s="191">
        <f>SUM(F337:F337)</f>
        <v>0</v>
      </c>
      <c r="G340" s="191">
        <f>SUM(G337:G339)</f>
        <v>16000</v>
      </c>
      <c r="H340" s="191">
        <f>SUM(H337:H339)</f>
        <v>0</v>
      </c>
      <c r="I340" s="191">
        <f>SUM(I337:I339)</f>
        <v>23364</v>
      </c>
      <c r="J340" s="191">
        <f>SUM(J337:J339)</f>
        <v>68935</v>
      </c>
      <c r="K340" s="175"/>
      <c r="L340" s="176"/>
    </row>
    <row r="341" spans="1:12">
      <c r="A341" s="97"/>
      <c r="B341" s="97"/>
      <c r="C341" s="192"/>
      <c r="D341" s="144"/>
      <c r="E341" s="144"/>
      <c r="F341" s="144"/>
      <c r="G341" s="144"/>
      <c r="H341" s="144"/>
      <c r="I341" s="144"/>
      <c r="J341" s="144"/>
      <c r="K341" s="178"/>
      <c r="L341" s="178"/>
    </row>
    <row r="342" spans="1:12">
      <c r="A342" s="245"/>
      <c r="B342" s="245"/>
      <c r="C342" s="246"/>
      <c r="D342" s="247"/>
      <c r="E342" s="246"/>
      <c r="F342" s="248"/>
      <c r="G342" s="249"/>
      <c r="H342" s="249"/>
      <c r="I342" s="249"/>
      <c r="J342" s="249"/>
      <c r="K342" s="178"/>
      <c r="L342" s="178"/>
    </row>
    <row r="343" spans="1:12">
      <c r="A343" s="79">
        <v>1</v>
      </c>
      <c r="B343" s="80">
        <v>2</v>
      </c>
      <c r="C343" s="160">
        <v>3</v>
      </c>
      <c r="D343" s="161">
        <v>4</v>
      </c>
      <c r="E343" s="138">
        <v>5</v>
      </c>
      <c r="F343" s="136">
        <v>6</v>
      </c>
      <c r="G343" s="136">
        <v>7</v>
      </c>
      <c r="H343" s="136">
        <v>8</v>
      </c>
      <c r="I343" s="136">
        <v>9</v>
      </c>
      <c r="J343" s="136">
        <v>10</v>
      </c>
      <c r="K343" s="180">
        <v>11</v>
      </c>
      <c r="L343" s="181"/>
    </row>
    <row r="344" spans="1:12" ht="18.75">
      <c r="A344" s="242" t="s">
        <v>145</v>
      </c>
      <c r="B344" s="250">
        <v>13</v>
      </c>
      <c r="C344" s="25" t="s">
        <v>17</v>
      </c>
      <c r="D344" s="37">
        <v>1</v>
      </c>
      <c r="E344" s="37">
        <f>ROUNDUP(VLOOKUP(C344,Оклады!$A$2:$B$50,2,),0)</f>
        <v>56000</v>
      </c>
      <c r="F344" s="37"/>
      <c r="G344" s="37">
        <v>8000</v>
      </c>
      <c r="H344" s="37" t="s">
        <v>124</v>
      </c>
      <c r="I344" s="37"/>
      <c r="J344" s="252">
        <f t="shared" ref="J344:J349" si="14">ROUNDUP((E344*D344+SUM(F344:I344)),0)</f>
        <v>64000</v>
      </c>
      <c r="K344" s="183"/>
      <c r="L344" s="184"/>
    </row>
    <row r="345" spans="1:12">
      <c r="B345" s="25"/>
      <c r="C345" s="25" t="str">
        <f>[1]Оклады!$A$15</f>
        <v>Заместитель главного бухгалтера</v>
      </c>
      <c r="D345" s="37">
        <v>1</v>
      </c>
      <c r="E345" s="37">
        <f>ROUNDUP(VLOOKUP(C345,Оклады!$A$2:$B$50,2,),0)</f>
        <v>39200</v>
      </c>
      <c r="F345" s="37"/>
      <c r="G345" s="37">
        <v>11300</v>
      </c>
      <c r="H345" s="37" t="s">
        <v>124</v>
      </c>
      <c r="I345" s="37"/>
      <c r="J345" s="252">
        <f t="shared" si="14"/>
        <v>50500</v>
      </c>
      <c r="K345" s="185"/>
      <c r="L345" s="186"/>
    </row>
    <row r="346" spans="1:12">
      <c r="B346" s="25"/>
      <c r="C346" s="25" t="str">
        <f>[1]Оклады!$A$15</f>
        <v>Заместитель главного бухгалтера</v>
      </c>
      <c r="D346" s="37">
        <v>1</v>
      </c>
      <c r="E346" s="37">
        <f>ROUNDUP(VLOOKUP(C346,Оклады!$A$2:$B$50,2,),0)</f>
        <v>39200</v>
      </c>
      <c r="F346" s="37"/>
      <c r="G346" s="37">
        <v>14800</v>
      </c>
      <c r="H346" s="37"/>
      <c r="I346" s="37"/>
      <c r="J346" s="252">
        <f t="shared" si="14"/>
        <v>54000</v>
      </c>
      <c r="K346" s="185"/>
      <c r="L346" s="186"/>
    </row>
    <row r="347" spans="1:12" ht="29.25" customHeight="1">
      <c r="B347" s="37"/>
      <c r="C347" s="251" t="s">
        <v>19</v>
      </c>
      <c r="D347" s="37">
        <v>1</v>
      </c>
      <c r="E347" s="37">
        <f>ROUNDUP(VLOOKUP(C347,Оклады!$A$2:$B$50,2,),0)</f>
        <v>39200</v>
      </c>
      <c r="F347" s="37"/>
      <c r="G347" s="37">
        <v>14800</v>
      </c>
      <c r="H347" s="37" t="s">
        <v>124</v>
      </c>
      <c r="I347" s="37"/>
      <c r="J347" s="252">
        <f t="shared" si="14"/>
        <v>54000</v>
      </c>
      <c r="K347" s="185"/>
      <c r="L347" s="186"/>
    </row>
    <row r="348" spans="1:12">
      <c r="B348" s="37"/>
      <c r="C348" s="25" t="str">
        <f>[1]Оклады!$A$17</f>
        <v>Ведущий бухгалтер</v>
      </c>
      <c r="D348" s="37">
        <v>1</v>
      </c>
      <c r="E348" s="37">
        <f>ROUNDUP(VLOOKUP(C348,Оклады!$A$2:$B$50,2,),0)</f>
        <v>33600</v>
      </c>
      <c r="F348" s="37"/>
      <c r="G348" s="37">
        <v>16400</v>
      </c>
      <c r="H348" s="37"/>
      <c r="I348" s="37"/>
      <c r="J348" s="252">
        <f t="shared" si="14"/>
        <v>50000</v>
      </c>
      <c r="K348" s="185"/>
      <c r="L348" s="186"/>
    </row>
    <row r="349" spans="1:12">
      <c r="B349" s="25"/>
      <c r="C349" s="25" t="str">
        <f>[1]Оклады!$A$17</f>
        <v>Ведущий бухгалтер</v>
      </c>
      <c r="D349" s="37">
        <v>1</v>
      </c>
      <c r="E349" s="37">
        <f>ROUNDUP(VLOOKUP(C349,Оклады!$A$2:$B$50,2,),0)</f>
        <v>33600</v>
      </c>
      <c r="F349" s="37"/>
      <c r="G349" s="37">
        <v>10100</v>
      </c>
      <c r="H349" s="37" t="s">
        <v>124</v>
      </c>
      <c r="I349" s="37"/>
      <c r="J349" s="252">
        <f t="shared" si="14"/>
        <v>43700</v>
      </c>
      <c r="K349" s="185"/>
      <c r="L349" s="186"/>
    </row>
    <row r="350" spans="1:12">
      <c r="A350" s="93" t="s">
        <v>89</v>
      </c>
      <c r="B350" s="93"/>
      <c r="C350" s="190"/>
      <c r="D350" s="191">
        <f>SUM(D344:D349)</f>
        <v>6</v>
      </c>
      <c r="E350" s="191"/>
      <c r="F350" s="191">
        <f>SUM(F344:F349)</f>
        <v>0</v>
      </c>
      <c r="G350" s="191">
        <f>SUM(G344:G349)</f>
        <v>75400</v>
      </c>
      <c r="H350" s="191">
        <f>SUM(H344:H349)</f>
        <v>0</v>
      </c>
      <c r="I350" s="191">
        <f>SUM(I344:I349)</f>
        <v>0</v>
      </c>
      <c r="J350" s="191">
        <f>SUM(J344:J349)</f>
        <v>316200</v>
      </c>
      <c r="K350" s="175"/>
      <c r="L350" s="176"/>
    </row>
    <row r="351" spans="1:12">
      <c r="A351" s="97"/>
      <c r="B351" s="97"/>
      <c r="C351" s="192"/>
      <c r="D351" s="144"/>
      <c r="E351" s="144"/>
      <c r="F351" s="144"/>
      <c r="G351" s="144"/>
      <c r="H351" s="144"/>
      <c r="I351" s="144"/>
      <c r="J351" s="144"/>
      <c r="K351" s="178"/>
      <c r="L351" s="178"/>
    </row>
    <row r="352" spans="1:12">
      <c r="A352" s="418" t="s">
        <v>92</v>
      </c>
      <c r="B352" s="250">
        <v>14</v>
      </c>
      <c r="C352" s="25" t="s">
        <v>22</v>
      </c>
      <c r="D352" s="37">
        <v>1</v>
      </c>
      <c r="E352" s="37">
        <f>ROUNDUP(VLOOKUP(C352,Оклады!$A$2:$B$50,2,),0)</f>
        <v>39200</v>
      </c>
      <c r="F352" s="37"/>
      <c r="G352" s="37">
        <v>14800</v>
      </c>
      <c r="H352" s="37" t="s">
        <v>124</v>
      </c>
      <c r="I352" s="37"/>
      <c r="J352" s="87">
        <f>ROUNDUP((E352*D352+SUM(F352:I352)),0)</f>
        <v>54000</v>
      </c>
      <c r="K352" s="183"/>
      <c r="L352" s="184"/>
    </row>
    <row r="353" spans="1:17" ht="16.5" thickBot="1">
      <c r="A353" s="419"/>
      <c r="B353" s="16"/>
      <c r="C353" s="31" t="str">
        <f>[2]Оклады!$A$20</f>
        <v>Специалист по кадрам</v>
      </c>
      <c r="D353" s="37">
        <v>1</v>
      </c>
      <c r="E353" s="37">
        <f>ROUNDUP(VLOOKUP(C353,Оклады!$A$2:$B$50,2,),0)</f>
        <v>29570</v>
      </c>
      <c r="F353" s="37"/>
      <c r="G353" s="37">
        <v>9430</v>
      </c>
      <c r="H353" s="37" t="s">
        <v>124</v>
      </c>
      <c r="I353" s="252"/>
      <c r="J353" s="87">
        <f>ROUNDUP((E353*D353+SUM(F353:I353)),0)</f>
        <v>39000</v>
      </c>
      <c r="K353" s="231"/>
      <c r="L353" s="186"/>
    </row>
    <row r="354" spans="1:17">
      <c r="A354" s="95" t="s">
        <v>89</v>
      </c>
      <c r="B354" s="95"/>
      <c r="C354" s="191"/>
      <c r="D354" s="191">
        <f>SUM(D352:D353)</f>
        <v>2</v>
      </c>
      <c r="E354" s="191"/>
      <c r="F354" s="191">
        <f>SUM(F352:F353)</f>
        <v>0</v>
      </c>
      <c r="G354" s="191">
        <f>SUM(G352:G353)</f>
        <v>24230</v>
      </c>
      <c r="H354" s="191">
        <f>SUM(H352:H353)</f>
        <v>0</v>
      </c>
      <c r="I354" s="191">
        <f>SUM(I352:I353)</f>
        <v>0</v>
      </c>
      <c r="J354" s="253">
        <f>SUM(J352:J353)</f>
        <v>93000</v>
      </c>
      <c r="K354" s="244"/>
      <c r="L354" s="176"/>
    </row>
    <row r="355" spans="1:17">
      <c r="A355" s="97"/>
      <c r="B355" s="97"/>
      <c r="C355" s="27"/>
      <c r="D355" s="27"/>
      <c r="E355" s="27"/>
      <c r="F355" s="27"/>
      <c r="G355" s="27"/>
      <c r="H355" s="27"/>
      <c r="I355" s="27"/>
      <c r="J355" s="27"/>
      <c r="K355" s="178"/>
      <c r="L355" s="178"/>
    </row>
    <row r="356" spans="1:17">
      <c r="A356" s="79">
        <v>1</v>
      </c>
      <c r="B356" s="80">
        <v>2</v>
      </c>
      <c r="C356" s="160">
        <v>3</v>
      </c>
      <c r="D356" s="161">
        <v>4</v>
      </c>
      <c r="E356" s="138">
        <v>5</v>
      </c>
      <c r="F356" s="136">
        <v>6</v>
      </c>
      <c r="G356" s="136">
        <v>7</v>
      </c>
      <c r="H356" s="136">
        <v>8</v>
      </c>
      <c r="I356" s="136">
        <v>9</v>
      </c>
      <c r="J356" s="136">
        <v>10</v>
      </c>
      <c r="K356" s="180">
        <v>11</v>
      </c>
      <c r="L356" s="181"/>
    </row>
    <row r="357" spans="1:17" ht="15.75">
      <c r="A357" s="327" t="s">
        <v>156</v>
      </c>
      <c r="B357" s="250">
        <v>15</v>
      </c>
      <c r="C357" s="24" t="s">
        <v>25</v>
      </c>
      <c r="D357" s="37">
        <v>1</v>
      </c>
      <c r="E357" s="37">
        <f>ROUNDUP(VLOOKUP(C357,Оклады!$A$2:$B$50,2,),0)</f>
        <v>33600</v>
      </c>
      <c r="F357" s="37"/>
      <c r="G357" s="37">
        <v>1400</v>
      </c>
      <c r="H357" s="37" t="s">
        <v>124</v>
      </c>
      <c r="I357" s="37"/>
      <c r="J357" s="87">
        <f>ROUNDUP((E357*D357+SUM(F357:I357)),0)</f>
        <v>35000</v>
      </c>
      <c r="K357" s="183"/>
      <c r="L357" s="184"/>
      <c r="M357" s="27"/>
      <c r="N357" s="27"/>
      <c r="O357" s="27"/>
      <c r="P357" s="27"/>
      <c r="Q357" s="27"/>
    </row>
    <row r="358" spans="1:17" ht="18.75">
      <c r="A358" s="328"/>
      <c r="B358" s="250"/>
      <c r="C358" s="37" t="s">
        <v>27</v>
      </c>
      <c r="D358" s="37">
        <v>0.5</v>
      </c>
      <c r="E358" s="37">
        <f>ROUNDUP(VLOOKUP(C358,Оклады!$A$2:$B$50,2,),0)</f>
        <v>20340</v>
      </c>
      <c r="F358" s="37"/>
      <c r="G358" s="37">
        <v>1215</v>
      </c>
      <c r="H358" s="37"/>
      <c r="I358" s="37"/>
      <c r="J358" s="87">
        <f>ROUNDUP((E358*D358+SUM(F358:I358)),0)</f>
        <v>11385</v>
      </c>
      <c r="K358" s="173"/>
      <c r="L358" s="254"/>
    </row>
    <row r="359" spans="1:17" ht="18.75">
      <c r="A359" s="328"/>
      <c r="B359" s="250"/>
      <c r="C359" s="37" t="s">
        <v>27</v>
      </c>
      <c r="D359" s="37">
        <v>0.5</v>
      </c>
      <c r="E359" s="37">
        <f>ROUNDUP(VLOOKUP(C359,Оклады!$A$2:$B$50,2,),0)</f>
        <v>20340</v>
      </c>
      <c r="F359" s="37"/>
      <c r="G359" s="37">
        <v>7830</v>
      </c>
      <c r="H359" s="37"/>
      <c r="I359" s="37"/>
      <c r="J359" s="87">
        <f>ROUNDUP((E359*D359+SUM(F359:I359)),0)</f>
        <v>18000</v>
      </c>
      <c r="K359" s="173"/>
      <c r="L359" s="254"/>
    </row>
    <row r="360" spans="1:17">
      <c r="A360" s="329"/>
      <c r="B360" s="16"/>
      <c r="C360" s="3" t="s">
        <v>26</v>
      </c>
      <c r="D360" s="37">
        <v>0.4</v>
      </c>
      <c r="E360" s="37">
        <f>ROUNDUP(VLOOKUP(C360,Оклады!$A$2:$B$50,2,),0)</f>
        <v>24650</v>
      </c>
      <c r="F360" s="37"/>
      <c r="G360" s="37">
        <v>4140</v>
      </c>
      <c r="H360" s="37" t="s">
        <v>124</v>
      </c>
      <c r="I360" s="37"/>
      <c r="J360" s="87">
        <f>ROUNDUP((E360*D360+SUM(F360:I360)),0)</f>
        <v>14000</v>
      </c>
      <c r="K360" s="255"/>
      <c r="L360" s="186"/>
    </row>
    <row r="361" spans="1:17">
      <c r="A361" s="330"/>
      <c r="B361" s="250"/>
      <c r="C361" s="37" t="str">
        <f>[1]Оклады!$A$27</f>
        <v>Архивариус</v>
      </c>
      <c r="D361" s="37">
        <v>0.5</v>
      </c>
      <c r="E361" s="37">
        <f>ROUNDUP(VLOOKUP(C361,Оклады!$A$2:$B$50,2,),0)</f>
        <v>20340</v>
      </c>
      <c r="F361" s="37"/>
      <c r="G361" s="37">
        <v>8620</v>
      </c>
      <c r="H361" s="37" t="s">
        <v>124</v>
      </c>
      <c r="I361" s="37"/>
      <c r="J361" s="87">
        <f>ROUNDUP((E361*D361+SUM(F361:I361)),0)</f>
        <v>18790</v>
      </c>
      <c r="K361" s="231"/>
      <c r="L361" s="186"/>
    </row>
    <row r="362" spans="1:17">
      <c r="A362" s="95" t="s">
        <v>89</v>
      </c>
      <c r="B362" s="95"/>
      <c r="C362" s="191"/>
      <c r="D362" s="191">
        <f>SUM(D357:D361)</f>
        <v>2.9</v>
      </c>
      <c r="E362" s="191"/>
      <c r="F362" s="191">
        <f>SUM(F357:F361)</f>
        <v>0</v>
      </c>
      <c r="G362" s="191">
        <f>SUM(G357:G361)</f>
        <v>23205</v>
      </c>
      <c r="H362" s="191">
        <f>SUM(H357:H361)</f>
        <v>0</v>
      </c>
      <c r="I362" s="191">
        <f>SUM(I357:I361)</f>
        <v>0</v>
      </c>
      <c r="J362" s="191">
        <f>SUM(J357:J361)</f>
        <v>97175</v>
      </c>
      <c r="K362" s="244"/>
      <c r="L362" s="176"/>
    </row>
    <row r="363" spans="1:17">
      <c r="A363" s="256"/>
      <c r="B363" s="256"/>
      <c r="C363" s="204"/>
      <c r="D363" s="204"/>
      <c r="E363" s="204"/>
      <c r="F363" s="257"/>
      <c r="G363" s="257"/>
      <c r="H363" s="257"/>
      <c r="I363" s="257"/>
      <c r="J363" s="204"/>
      <c r="K363" s="180">
        <v>11</v>
      </c>
      <c r="L363" s="181"/>
    </row>
    <row r="364" spans="1:17">
      <c r="A364" s="420" t="s">
        <v>146</v>
      </c>
      <c r="B364" s="250">
        <v>16</v>
      </c>
      <c r="C364" s="160">
        <v>3</v>
      </c>
      <c r="D364" s="161">
        <v>4</v>
      </c>
      <c r="E364" s="138">
        <v>5</v>
      </c>
      <c r="F364" s="136">
        <v>6</v>
      </c>
      <c r="G364" s="136">
        <v>7</v>
      </c>
      <c r="H364" s="136">
        <v>8</v>
      </c>
      <c r="I364" s="136">
        <v>9</v>
      </c>
      <c r="J364" s="136">
        <v>10</v>
      </c>
      <c r="K364" s="183"/>
      <c r="L364" s="184"/>
    </row>
    <row r="365" spans="1:17">
      <c r="A365" s="421"/>
      <c r="B365" s="250"/>
      <c r="C365" s="25" t="s">
        <v>22</v>
      </c>
      <c r="D365" s="37">
        <v>1</v>
      </c>
      <c r="E365" s="37">
        <f>ROUNDUP(VLOOKUP(C365,Оклады!$A$2:$B$50,2,),0)</f>
        <v>39200</v>
      </c>
      <c r="F365" s="37"/>
      <c r="G365" s="37">
        <v>3800</v>
      </c>
      <c r="H365" s="37" t="s">
        <v>124</v>
      </c>
      <c r="I365" s="37"/>
      <c r="J365" s="87">
        <f t="shared" ref="J365:J370" si="15">ROUNDUP((E365*D365+SUM(F365:I365)),0)</f>
        <v>43000</v>
      </c>
      <c r="K365" s="185"/>
      <c r="L365" s="186"/>
    </row>
    <row r="366" spans="1:17" ht="18.75" customHeight="1">
      <c r="A366" s="421"/>
      <c r="B366" s="250"/>
      <c r="C366" s="117" t="s">
        <v>33</v>
      </c>
      <c r="D366" s="37">
        <v>1</v>
      </c>
      <c r="E366" s="37">
        <f>ROUNDUP(VLOOKUP(C366,Оклады!$A$2:$B$50,2,),0)</f>
        <v>29570</v>
      </c>
      <c r="F366" s="37"/>
      <c r="G366" s="37">
        <v>4900</v>
      </c>
      <c r="H366" s="37" t="s">
        <v>124</v>
      </c>
      <c r="I366" s="37"/>
      <c r="J366" s="87">
        <f t="shared" si="15"/>
        <v>34470</v>
      </c>
      <c r="K366" s="185"/>
      <c r="L366" s="186"/>
    </row>
    <row r="367" spans="1:17" ht="18.75" customHeight="1">
      <c r="A367" s="421"/>
      <c r="B367" s="250"/>
      <c r="C367" s="37" t="str">
        <f>[1]Оклады!$A$29</f>
        <v>Выпускающий редактор</v>
      </c>
      <c r="D367" s="37">
        <v>0.4</v>
      </c>
      <c r="E367" s="37">
        <f>ROUNDUP(VLOOKUP(C367,Оклады!$A$2:$B$50,2,),0)</f>
        <v>29950</v>
      </c>
      <c r="F367" s="37"/>
      <c r="G367" s="37">
        <v>3552</v>
      </c>
      <c r="H367" s="37"/>
      <c r="I367" s="37"/>
      <c r="J367" s="87">
        <f t="shared" si="15"/>
        <v>15532</v>
      </c>
      <c r="K367" s="185"/>
      <c r="L367" s="186"/>
    </row>
    <row r="368" spans="1:17" ht="20.25" customHeight="1">
      <c r="A368" s="422"/>
      <c r="B368" s="250"/>
      <c r="C368" s="37" t="str">
        <f>[1]Оклады!$A$30</f>
        <v>Верстальщик</v>
      </c>
      <c r="D368" s="37">
        <v>0.4</v>
      </c>
      <c r="E368" s="37">
        <f>ROUNDUP(VLOOKUP(C368,Оклады!$A$2:$B$50,2,),0)</f>
        <v>20340</v>
      </c>
      <c r="F368" s="37"/>
      <c r="G368" s="43">
        <v>4552</v>
      </c>
      <c r="H368" s="37" t="s">
        <v>124</v>
      </c>
      <c r="I368" s="37"/>
      <c r="J368" s="87">
        <f t="shared" si="15"/>
        <v>12688</v>
      </c>
      <c r="K368" s="185"/>
      <c r="L368" s="186"/>
    </row>
    <row r="369" spans="1:12" ht="20.25" customHeight="1">
      <c r="A369" s="422"/>
      <c r="B369" s="250"/>
      <c r="C369" s="37" t="str">
        <f>[1]Оклады!$A$30</f>
        <v>Верстальщик</v>
      </c>
      <c r="D369" s="37">
        <v>1</v>
      </c>
      <c r="E369" s="37">
        <f>ROUNDUP(VLOOKUP(C369,Оклады!$A$2:$B$50,2,),0)</f>
        <v>20340</v>
      </c>
      <c r="F369" s="37"/>
      <c r="G369" s="38">
        <v>2500</v>
      </c>
      <c r="H369" s="37"/>
      <c r="I369" s="37"/>
      <c r="J369" s="87">
        <f t="shared" si="15"/>
        <v>22840</v>
      </c>
      <c r="K369" s="185"/>
      <c r="L369" s="186"/>
    </row>
    <row r="370" spans="1:12" ht="18.75" customHeight="1">
      <c r="A370" s="423"/>
      <c r="B370" s="250"/>
      <c r="C370" s="16" t="str">
        <f>[1]Оклады!$A$34</f>
        <v>Корректор</v>
      </c>
      <c r="D370" s="16">
        <v>0.5</v>
      </c>
      <c r="E370" s="37">
        <f>ROUNDUP(VLOOKUP(C370,Оклады!$A$2:$B$50,2,),0)</f>
        <v>20340</v>
      </c>
      <c r="F370" s="16"/>
      <c r="G370" s="24">
        <v>7330</v>
      </c>
      <c r="H370" s="16" t="s">
        <v>124</v>
      </c>
      <c r="I370" s="16"/>
      <c r="J370" s="87">
        <f t="shared" si="15"/>
        <v>17500</v>
      </c>
      <c r="K370" s="126"/>
      <c r="L370" s="127"/>
    </row>
    <row r="371" spans="1:12" ht="18.75" customHeight="1">
      <c r="A371" s="95" t="s">
        <v>89</v>
      </c>
      <c r="B371" s="250"/>
      <c r="C371" s="95"/>
      <c r="D371" s="95">
        <f>SUM(D365:D370)</f>
        <v>4.3</v>
      </c>
      <c r="E371" s="95"/>
      <c r="F371" s="95"/>
      <c r="G371" s="95">
        <f>SUM(G365:G370)</f>
        <v>26634</v>
      </c>
      <c r="H371" s="95">
        <f>SUM(H365:H369)</f>
        <v>0</v>
      </c>
      <c r="I371" s="95">
        <f>SUM(I365:I370)</f>
        <v>0</v>
      </c>
      <c r="J371" s="95">
        <f>SUM(J365:J370)</f>
        <v>146030</v>
      </c>
      <c r="K371" s="134"/>
      <c r="L371" s="135"/>
    </row>
    <row r="372" spans="1:12" ht="23.25" hidden="1" customHeight="1">
      <c r="A372" s="258" t="str">
        <f>UPPER("Отдел привлечения  финансовых ресурсов и обеспечения связей с общественностью")</f>
        <v>ОТДЕЛ ПРИВЛЕЧЕНИЯ  ФИНАНСОВЫХ РЕСУРСОВ И ОБЕСПЕЧЕНИЯ СВЯЗЕЙ С ОБЩЕСТВЕННОСТЬЮ</v>
      </c>
      <c r="B372" s="250">
        <v>7</v>
      </c>
      <c r="C372" s="81">
        <v>3</v>
      </c>
      <c r="D372" s="82">
        <v>4</v>
      </c>
      <c r="E372" s="83">
        <v>5</v>
      </c>
      <c r="F372" s="80">
        <v>6</v>
      </c>
      <c r="G372" s="80">
        <v>7</v>
      </c>
      <c r="H372" s="80">
        <v>8</v>
      </c>
      <c r="I372" s="80">
        <v>9</v>
      </c>
      <c r="J372" s="80">
        <v>10</v>
      </c>
      <c r="K372" s="126"/>
      <c r="L372" s="127"/>
    </row>
    <row r="373" spans="1:12" ht="23.25" customHeight="1">
      <c r="B373" s="226"/>
      <c r="C373" s="303"/>
      <c r="D373" s="304"/>
      <c r="E373" s="305"/>
      <c r="F373" s="306"/>
      <c r="G373" s="306"/>
      <c r="H373" s="80"/>
      <c r="I373" s="80"/>
      <c r="J373" s="80"/>
      <c r="K373" s="126"/>
      <c r="L373" s="127"/>
    </row>
    <row r="374" spans="1:12" ht="18.75" customHeight="1">
      <c r="A374" s="322"/>
      <c r="B374" s="323"/>
      <c r="C374" s="323"/>
      <c r="D374" s="323"/>
      <c r="E374" s="323"/>
      <c r="F374" s="323"/>
      <c r="G374" s="324"/>
      <c r="H374" s="80">
        <v>8</v>
      </c>
      <c r="I374" s="80">
        <v>9</v>
      </c>
      <c r="J374" s="80">
        <v>10</v>
      </c>
      <c r="K374" s="126"/>
      <c r="L374" s="127"/>
    </row>
    <row r="375" spans="1:12" ht="27.75" customHeight="1">
      <c r="A375" s="325" t="s">
        <v>155</v>
      </c>
      <c r="B375" s="250">
        <v>17</v>
      </c>
      <c r="C375" s="3" t="s">
        <v>22</v>
      </c>
      <c r="D375" s="16">
        <v>0.4</v>
      </c>
      <c r="E375" s="37">
        <f>ROUNDUP(VLOOKUP(C375,Оклады!$A$2:$B$50,2,),0)</f>
        <v>39200</v>
      </c>
      <c r="F375" s="44"/>
      <c r="G375" s="16">
        <v>12544</v>
      </c>
      <c r="H375" s="80"/>
      <c r="I375" s="80"/>
      <c r="J375" s="87">
        <f>ROUNDUP((E375*D375+SUM(F375:I375)),0)</f>
        <v>28224</v>
      </c>
      <c r="K375" s="163"/>
      <c r="L375" s="168"/>
    </row>
    <row r="376" spans="1:12" ht="27.75" customHeight="1">
      <c r="A376" s="326"/>
      <c r="B376" s="250"/>
      <c r="C376" s="117" t="s">
        <v>33</v>
      </c>
      <c r="D376" s="16">
        <v>1</v>
      </c>
      <c r="E376" s="37">
        <f>ROUNDUP(VLOOKUP(C376,Оклады!$A$2:$B$50,2,),0)</f>
        <v>29570</v>
      </c>
      <c r="F376" s="44"/>
      <c r="G376" s="16">
        <v>12987</v>
      </c>
      <c r="H376" s="80"/>
      <c r="I376" s="80"/>
      <c r="J376" s="87">
        <f>ROUNDUP((E376*D376+SUM(F376:I376)),0)</f>
        <v>42557</v>
      </c>
      <c r="K376" s="126"/>
      <c r="L376" s="127"/>
    </row>
    <row r="377" spans="1:12" ht="30" customHeight="1">
      <c r="A377" s="326"/>
      <c r="B377" s="250"/>
      <c r="C377" s="15" t="s">
        <v>38</v>
      </c>
      <c r="D377" s="16">
        <v>0.4</v>
      </c>
      <c r="E377" s="37">
        <f>ROUNDUP(VLOOKUP(C377,Оклады!$A$2:$B$50,2,),0)</f>
        <v>29570</v>
      </c>
      <c r="F377" s="16"/>
      <c r="G377" s="16">
        <v>14172</v>
      </c>
      <c r="H377" s="16" t="s">
        <v>124</v>
      </c>
      <c r="I377" s="16"/>
      <c r="J377" s="87">
        <f>ROUNDUP((E377*D377+SUM(F377:I377)),0)</f>
        <v>26000</v>
      </c>
      <c r="K377" s="126"/>
      <c r="L377" s="127"/>
    </row>
    <row r="378" spans="1:12" ht="18" customHeight="1">
      <c r="A378" s="95" t="s">
        <v>89</v>
      </c>
      <c r="B378" s="250"/>
      <c r="C378" s="95"/>
      <c r="D378" s="95">
        <f>SUM(D375:D377)</f>
        <v>1.7999999999999998</v>
      </c>
      <c r="E378" s="95"/>
      <c r="F378" s="95"/>
      <c r="G378" s="95">
        <f>SUM(G375:G377)</f>
        <v>39703</v>
      </c>
      <c r="H378" s="95">
        <f>SUM(H375:H377)</f>
        <v>0</v>
      </c>
      <c r="I378" s="95">
        <f>SUM(I375:I377)</f>
        <v>0</v>
      </c>
      <c r="J378" s="95">
        <f>SUM(J375:J377)</f>
        <v>96781</v>
      </c>
      <c r="K378" s="134"/>
      <c r="L378" s="135"/>
    </row>
    <row r="379" spans="1:12">
      <c r="A379" s="79">
        <v>1</v>
      </c>
      <c r="B379" s="250">
        <v>2</v>
      </c>
      <c r="C379" s="6"/>
      <c r="D379" s="6"/>
      <c r="E379" s="6"/>
      <c r="F379" s="6"/>
      <c r="G379" s="6"/>
      <c r="H379" s="6"/>
      <c r="I379" s="6"/>
      <c r="J379" s="6"/>
      <c r="K379" s="123"/>
      <c r="L379" s="124"/>
    </row>
    <row r="380" spans="1:12" ht="15.75" customHeight="1">
      <c r="A380" s="424" t="s">
        <v>147</v>
      </c>
      <c r="B380" s="250">
        <v>18</v>
      </c>
      <c r="C380" s="81">
        <v>3</v>
      </c>
      <c r="D380" s="82">
        <v>4</v>
      </c>
      <c r="E380" s="83">
        <v>5</v>
      </c>
      <c r="F380" s="80">
        <v>6</v>
      </c>
      <c r="G380" s="80">
        <v>7</v>
      </c>
      <c r="H380" s="80">
        <v>8</v>
      </c>
      <c r="I380" s="80">
        <v>9</v>
      </c>
      <c r="J380" s="80">
        <v>10</v>
      </c>
      <c r="K380" s="123">
        <v>11</v>
      </c>
      <c r="L380" s="124"/>
    </row>
    <row r="381" spans="1:12" ht="15.75" customHeight="1">
      <c r="A381" s="425"/>
      <c r="B381" s="250"/>
      <c r="C381" s="25" t="s">
        <v>22</v>
      </c>
      <c r="D381" s="37">
        <v>1</v>
      </c>
      <c r="E381" s="37">
        <f>ROUNDUP(VLOOKUP(C381,Оклады!$A$2:$B$50,2,),0)</f>
        <v>39200</v>
      </c>
      <c r="F381" s="80"/>
      <c r="G381" s="16">
        <v>19500</v>
      </c>
      <c r="H381" s="80"/>
      <c r="I381" s="80"/>
      <c r="J381" s="87">
        <f t="shared" ref="J381:J390" si="16">ROUNDUP((E381*D381+SUM(F381:I381)),0)</f>
        <v>58700</v>
      </c>
      <c r="K381" s="163"/>
      <c r="L381" s="168"/>
    </row>
    <row r="382" spans="1:12">
      <c r="A382" s="425"/>
      <c r="B382" s="250"/>
      <c r="C382" s="259" t="str">
        <f>[1]Оклады!A$39</f>
        <v>Главный инженер</v>
      </c>
      <c r="D382" s="16">
        <v>1</v>
      </c>
      <c r="E382" s="37">
        <f>ROUNDUP(VLOOKUP(C382,Оклады!$A$2:$B$50,2,),0)</f>
        <v>39200</v>
      </c>
      <c r="F382" s="16"/>
      <c r="G382" s="16">
        <v>5500</v>
      </c>
      <c r="H382" s="16" t="s">
        <v>124</v>
      </c>
      <c r="I382" s="16"/>
      <c r="J382" s="87">
        <f t="shared" si="16"/>
        <v>44700</v>
      </c>
      <c r="K382" s="163"/>
      <c r="L382" s="168"/>
    </row>
    <row r="383" spans="1:12">
      <c r="A383" s="425"/>
      <c r="B383" s="16"/>
      <c r="C383" s="39" t="s">
        <v>34</v>
      </c>
      <c r="D383" s="16">
        <v>1</v>
      </c>
      <c r="E383" s="37">
        <f>ROUNDUP(VLOOKUP(C383,Оклады!$A$2:$B$50,2,),0)</f>
        <v>29570</v>
      </c>
      <c r="F383" s="16"/>
      <c r="G383" s="16">
        <v>6350</v>
      </c>
      <c r="H383" s="16" t="s">
        <v>124</v>
      </c>
      <c r="I383" s="37"/>
      <c r="J383" s="87">
        <f t="shared" si="16"/>
        <v>35920</v>
      </c>
      <c r="K383" s="126"/>
      <c r="L383" s="127"/>
    </row>
    <row r="384" spans="1:12" ht="15" customHeight="1">
      <c r="A384" s="425"/>
      <c r="B384" s="16"/>
      <c r="C384" s="16" t="str">
        <f>[1]Оклады!$A$43</f>
        <v>Системный администратор</v>
      </c>
      <c r="D384" s="16">
        <v>1</v>
      </c>
      <c r="E384" s="37">
        <f>ROUNDUP(VLOOKUP(C384,Оклады!$A$2:$B$50,2,),0)</f>
        <v>33600</v>
      </c>
      <c r="F384" s="16"/>
      <c r="G384" s="21">
        <v>3800</v>
      </c>
      <c r="H384" s="16" t="s">
        <v>124</v>
      </c>
      <c r="I384" s="16"/>
      <c r="J384" s="87">
        <f t="shared" si="16"/>
        <v>37400</v>
      </c>
      <c r="K384" s="126"/>
      <c r="L384" s="127"/>
    </row>
    <row r="385" spans="1:12" ht="17.25" customHeight="1">
      <c r="A385" s="425"/>
      <c r="B385" s="16"/>
      <c r="C385" s="16" t="str">
        <f>[1]Оклады!$A$44</f>
        <v>Инженер-звукооператор</v>
      </c>
      <c r="D385" s="16">
        <v>0.5</v>
      </c>
      <c r="E385" s="37">
        <f>ROUNDUP(VLOOKUP(C385,Оклады!$A$2:$B$50,2,),0)</f>
        <v>29570</v>
      </c>
      <c r="F385" s="16"/>
      <c r="G385" s="14">
        <v>3150</v>
      </c>
      <c r="H385" s="16" t="s">
        <v>124</v>
      </c>
      <c r="I385" s="16"/>
      <c r="J385" s="87">
        <f t="shared" si="16"/>
        <v>17935</v>
      </c>
      <c r="K385" s="126"/>
      <c r="L385" s="127"/>
    </row>
    <row r="386" spans="1:12" ht="15.75">
      <c r="A386" s="425"/>
      <c r="B386" s="16"/>
      <c r="C386" s="16" t="str">
        <f>[1]Оклады!$A$45</f>
        <v>Старшая уборщица служебного помещения</v>
      </c>
      <c r="D386" s="16">
        <v>0.5</v>
      </c>
      <c r="E386" s="37">
        <f>ROUNDUP(VLOOKUP(C386,Оклады!$A$2:$B$50,2,),0)</f>
        <v>14400</v>
      </c>
      <c r="F386" s="16"/>
      <c r="G386" s="21">
        <v>8800</v>
      </c>
      <c r="H386" s="16" t="s">
        <v>124</v>
      </c>
      <c r="I386" s="16"/>
      <c r="J386" s="87">
        <f t="shared" si="16"/>
        <v>16000</v>
      </c>
      <c r="K386" s="126"/>
      <c r="L386" s="127"/>
    </row>
    <row r="387" spans="1:12" ht="15.75">
      <c r="A387" s="425"/>
      <c r="B387" s="16"/>
      <c r="C387" s="17" t="s">
        <v>43</v>
      </c>
      <c r="D387" s="16">
        <v>0.5</v>
      </c>
      <c r="E387" s="37">
        <f>ROUNDUP(VLOOKUP(C387,Оклады!$A$2:$B$50,2,),0)</f>
        <v>14400</v>
      </c>
      <c r="F387" s="16"/>
      <c r="G387" s="21">
        <v>7300</v>
      </c>
      <c r="H387" s="16" t="s">
        <v>124</v>
      </c>
      <c r="I387" s="16"/>
      <c r="J387" s="87">
        <f t="shared" si="16"/>
        <v>14500</v>
      </c>
      <c r="K387" s="126"/>
      <c r="L387" s="127"/>
    </row>
    <row r="388" spans="1:12" ht="15.75">
      <c r="A388" s="425"/>
      <c r="B388" s="16"/>
      <c r="C388" s="16" t="str">
        <f>[1]Оклады!$A$47</f>
        <v>Старший гардеробщик</v>
      </c>
      <c r="D388" s="16">
        <v>0.5</v>
      </c>
      <c r="E388" s="37">
        <f>ROUNDUP(VLOOKUP(C388,Оклады!$A$2:$B$50,2,),0)</f>
        <v>14400</v>
      </c>
      <c r="F388" s="16"/>
      <c r="G388" s="21">
        <v>4800</v>
      </c>
      <c r="H388" s="16" t="s">
        <v>124</v>
      </c>
      <c r="I388" s="16"/>
      <c r="J388" s="87">
        <f t="shared" si="16"/>
        <v>12000</v>
      </c>
      <c r="K388" s="126"/>
      <c r="L388" s="127"/>
    </row>
    <row r="389" spans="1:12" ht="15.75">
      <c r="A389" s="425"/>
      <c r="B389" s="16"/>
      <c r="C389" s="16" t="str">
        <f>[1]Оклады!$A$48</f>
        <v>Гардеробщик</v>
      </c>
      <c r="D389" s="16">
        <v>0.5</v>
      </c>
      <c r="E389" s="37">
        <f>ROUNDUP(VLOOKUP(C389,Оклады!$A$2:$B$50,2,),0)</f>
        <v>14400</v>
      </c>
      <c r="F389" s="16"/>
      <c r="G389" s="21">
        <v>4800</v>
      </c>
      <c r="H389" s="16" t="s">
        <v>124</v>
      </c>
      <c r="I389" s="16"/>
      <c r="J389" s="87">
        <f t="shared" si="16"/>
        <v>12000</v>
      </c>
      <c r="K389" s="126"/>
      <c r="L389" s="127"/>
    </row>
    <row r="390" spans="1:12" ht="29.25" customHeight="1">
      <c r="A390" s="426"/>
      <c r="B390" s="95"/>
      <c r="C390" s="18" t="str">
        <f>[1]Оклады!$A$49</f>
        <v>Рабочий по комплексному обслуживанию и ремонту здания</v>
      </c>
      <c r="D390" s="16">
        <v>0.5</v>
      </c>
      <c r="E390" s="37">
        <f>ROUNDUP(VLOOKUP(C390,Оклады!$A$2:$B$50,2,),0)</f>
        <v>14400</v>
      </c>
      <c r="F390" s="16"/>
      <c r="G390" s="21">
        <v>6500</v>
      </c>
      <c r="H390" s="16" t="s">
        <v>124</v>
      </c>
      <c r="I390" s="16"/>
      <c r="J390" s="87">
        <f t="shared" si="16"/>
        <v>13700</v>
      </c>
      <c r="K390" s="126"/>
      <c r="L390" s="127"/>
    </row>
    <row r="391" spans="1:12" ht="18.75">
      <c r="A391" s="260" t="s">
        <v>93</v>
      </c>
      <c r="B391" s="261"/>
      <c r="C391" s="95"/>
      <c r="D391" s="95">
        <f>SUM(D381:D390)</f>
        <v>7</v>
      </c>
      <c r="E391" s="95"/>
      <c r="F391" s="95">
        <f>SUM(F383:F390)</f>
        <v>0</v>
      </c>
      <c r="G391" s="95">
        <f>SUM(G381:G390)</f>
        <v>70500</v>
      </c>
      <c r="H391" s="95">
        <f>SUM(H381:H390)</f>
        <v>0</v>
      </c>
      <c r="I391" s="95">
        <f>SUM(I381:I390)</f>
        <v>0</v>
      </c>
      <c r="J391" s="95">
        <f>SUM(J381:J390)</f>
        <v>262855</v>
      </c>
      <c r="K391" s="262"/>
      <c r="L391" s="263"/>
    </row>
    <row r="392" spans="1:12" s="20" customFormat="1" ht="26.25" customHeight="1">
      <c r="B392" s="264"/>
      <c r="C392" s="265"/>
      <c r="D392" s="265"/>
      <c r="E392" s="265"/>
      <c r="F392" s="265"/>
      <c r="G392" s="265"/>
      <c r="H392" s="265"/>
      <c r="I392" s="265"/>
      <c r="J392" s="265"/>
    </row>
    <row r="393" spans="1:12" ht="25.5" customHeight="1">
      <c r="A393" s="266" t="s">
        <v>94</v>
      </c>
      <c r="B393" s="266"/>
      <c r="C393" s="266"/>
      <c r="D393" s="49">
        <f>SUMIF($A$335:$A$391,"ИТОГО",D$335:D$391)</f>
        <v>25</v>
      </c>
      <c r="E393" s="267"/>
      <c r="F393" s="49">
        <f>SUMIF($A$332:$A$390,"ИТОГО",F$332:F$391)</f>
        <v>0</v>
      </c>
      <c r="G393" s="49">
        <f>SUMIF($A$335:$A$391,"ИТОГО",G$335:G$391)</f>
        <v>275672</v>
      </c>
      <c r="H393" s="49">
        <f>SUMIF($A$335:$A$391,"ИТОГО",H$335:H$391)</f>
        <v>0</v>
      </c>
      <c r="I393" s="95">
        <f>SUM(I383:I392)</f>
        <v>0</v>
      </c>
      <c r="J393" s="49">
        <f>SUMIF($A$335:$A$391,"ИТОГО",J$335:J$391)</f>
        <v>1080976</v>
      </c>
      <c r="K393" s="228"/>
      <c r="L393" s="268"/>
    </row>
    <row r="394" spans="1:12">
      <c r="A394" s="269"/>
      <c r="B394" s="269"/>
      <c r="C394" s="269"/>
      <c r="D394" s="270"/>
      <c r="E394" s="269"/>
      <c r="F394" s="271"/>
      <c r="G394" s="272"/>
      <c r="H394" s="272"/>
      <c r="I394" s="271"/>
      <c r="J394" s="272"/>
      <c r="K394" s="228"/>
      <c r="L394" s="228"/>
    </row>
    <row r="395" spans="1:12" ht="19.5" thickBot="1">
      <c r="A395" s="273" t="s">
        <v>95</v>
      </c>
      <c r="B395" s="274"/>
      <c r="C395" s="274"/>
      <c r="D395" s="275"/>
      <c r="E395" s="276"/>
      <c r="F395" s="148"/>
      <c r="G395" s="277"/>
      <c r="H395" s="148"/>
      <c r="I395" s="148"/>
      <c r="J395" s="148"/>
      <c r="K395" s="228"/>
      <c r="L395" s="228"/>
    </row>
    <row r="396" spans="1:12" ht="19.5" thickTop="1">
      <c r="A396" s="274" t="s">
        <v>96</v>
      </c>
      <c r="B396" s="278"/>
      <c r="C396" s="279"/>
      <c r="D396" s="280">
        <f>D393+D325</f>
        <v>163.1</v>
      </c>
      <c r="E396" s="281"/>
      <c r="F396" s="280">
        <f>F393+F325</f>
        <v>0</v>
      </c>
      <c r="G396" s="280">
        <f>G393+G325</f>
        <v>718654</v>
      </c>
      <c r="H396" s="280">
        <f>H393+H325</f>
        <v>511750</v>
      </c>
      <c r="I396" s="280">
        <f>I393+I325</f>
        <v>74898</v>
      </c>
      <c r="J396" s="280">
        <f>J393+J325</f>
        <v>6627869</v>
      </c>
      <c r="K396" s="228"/>
      <c r="L396" s="228"/>
    </row>
    <row r="397" spans="1:12" ht="18.75">
      <c r="A397" s="264" t="s">
        <v>148</v>
      </c>
      <c r="B397" s="282"/>
      <c r="C397" s="282"/>
      <c r="D397" s="283"/>
      <c r="E397" s="284"/>
      <c r="F397" s="283"/>
      <c r="G397" s="283"/>
      <c r="H397" s="283"/>
      <c r="I397" s="283"/>
      <c r="J397" s="283"/>
      <c r="K397" s="228"/>
      <c r="L397" s="228"/>
    </row>
    <row r="398" spans="1:12" ht="18.75" customHeight="1">
      <c r="A398" s="412"/>
      <c r="B398" s="413"/>
      <c r="C398" s="413"/>
      <c r="D398" s="413"/>
      <c r="E398" s="413"/>
      <c r="F398" s="413"/>
      <c r="G398" s="413"/>
      <c r="H398" s="413"/>
      <c r="I398" s="413"/>
      <c r="J398" s="413"/>
      <c r="K398" s="285"/>
      <c r="L398" s="228"/>
    </row>
    <row r="399" spans="1:12">
      <c r="A399" s="413"/>
      <c r="B399" s="413"/>
      <c r="C399" s="413"/>
      <c r="D399" s="413"/>
      <c r="E399" s="413"/>
      <c r="F399" s="413"/>
      <c r="G399" s="413"/>
      <c r="H399" s="413"/>
      <c r="I399" s="413"/>
      <c r="J399" s="413"/>
      <c r="K399" s="285"/>
      <c r="L399" s="228"/>
    </row>
    <row r="400" spans="1:12">
      <c r="A400" s="413"/>
      <c r="B400" s="413"/>
      <c r="C400" s="413"/>
      <c r="D400" s="413"/>
      <c r="E400" s="413"/>
      <c r="F400" s="413"/>
      <c r="G400" s="413"/>
      <c r="H400" s="413"/>
      <c r="I400" s="413"/>
      <c r="J400" s="413"/>
      <c r="K400" s="285"/>
    </row>
    <row r="401" spans="1:11">
      <c r="A401" s="286"/>
      <c r="B401" s="286"/>
      <c r="C401" s="286"/>
      <c r="D401" s="286"/>
      <c r="E401" s="286"/>
      <c r="F401" s="286"/>
      <c r="G401" s="286"/>
      <c r="H401" s="286"/>
      <c r="I401" s="286"/>
      <c r="J401" s="286"/>
      <c r="K401" s="285"/>
    </row>
    <row r="402" spans="1:11">
      <c r="A402" s="286"/>
      <c r="B402" s="286"/>
      <c r="C402" s="286"/>
      <c r="D402" s="286"/>
      <c r="E402" s="286"/>
      <c r="F402" s="286"/>
      <c r="G402" s="286"/>
      <c r="H402" s="286"/>
      <c r="I402" s="286"/>
      <c r="J402" s="286"/>
      <c r="K402" s="285"/>
    </row>
    <row r="403" spans="1:11" ht="18.75">
      <c r="A403" s="287" t="s">
        <v>149</v>
      </c>
      <c r="B403" s="287"/>
      <c r="C403" s="287"/>
      <c r="D403" s="287"/>
      <c r="E403" s="287"/>
      <c r="F403" s="287"/>
      <c r="G403" s="288" t="s">
        <v>150</v>
      </c>
      <c r="H403" s="288"/>
      <c r="I403" s="289"/>
      <c r="J403" s="289"/>
    </row>
    <row r="404" spans="1:11" ht="18.75">
      <c r="A404" s="287"/>
      <c r="B404" s="287"/>
      <c r="C404" s="287"/>
      <c r="D404" s="287"/>
      <c r="E404" s="287"/>
      <c r="F404" s="287"/>
      <c r="G404" s="287"/>
      <c r="H404" s="287"/>
    </row>
    <row r="405" spans="1:11" ht="18.75">
      <c r="A405" s="287" t="s">
        <v>151</v>
      </c>
      <c r="B405" s="287"/>
      <c r="C405" s="287"/>
      <c r="D405" s="287"/>
      <c r="E405" s="287"/>
      <c r="F405" s="287"/>
      <c r="G405" s="287" t="s">
        <v>152</v>
      </c>
      <c r="H405" s="287"/>
    </row>
    <row r="406" spans="1:11" ht="18.75">
      <c r="A406" s="287"/>
      <c r="B406" s="287"/>
      <c r="C406" s="287"/>
      <c r="D406" s="287"/>
      <c r="E406" s="287"/>
      <c r="F406" s="287"/>
      <c r="G406" s="287"/>
      <c r="H406" s="287"/>
    </row>
    <row r="407" spans="1:11" ht="18.75">
      <c r="A407" s="287" t="s">
        <v>153</v>
      </c>
      <c r="B407" s="287"/>
      <c r="C407" s="287"/>
      <c r="D407" s="287"/>
      <c r="E407" s="287"/>
      <c r="F407" s="287"/>
      <c r="G407" s="287" t="s">
        <v>154</v>
      </c>
      <c r="H407" s="290"/>
      <c r="J407" s="167"/>
    </row>
    <row r="408" spans="1:11" ht="18.75">
      <c r="A408" s="291"/>
      <c r="B408" s="291"/>
      <c r="C408" s="291"/>
      <c r="D408" s="291"/>
      <c r="E408" s="291"/>
      <c r="F408" s="291"/>
      <c r="G408" s="291"/>
      <c r="H408" s="291"/>
      <c r="I408" s="50"/>
      <c r="J408" s="50"/>
    </row>
    <row r="409" spans="1:11" ht="15" customHeight="1">
      <c r="A409" s="50"/>
      <c r="B409" s="292"/>
      <c r="C409" s="292"/>
      <c r="D409" s="292"/>
      <c r="E409" s="292"/>
      <c r="F409" s="292"/>
      <c r="G409" s="292"/>
      <c r="H409" s="292"/>
      <c r="I409" s="292"/>
      <c r="J409" s="50"/>
    </row>
    <row r="410" spans="1:11">
      <c r="A410" s="50"/>
      <c r="B410" s="292"/>
      <c r="C410" s="293"/>
      <c r="D410" s="292"/>
      <c r="E410" s="292"/>
      <c r="F410" s="292"/>
      <c r="G410" s="292"/>
      <c r="H410" s="292"/>
      <c r="I410" s="292"/>
      <c r="J410" s="50"/>
    </row>
    <row r="411" spans="1:11">
      <c r="A411" s="50"/>
      <c r="B411" s="292"/>
      <c r="C411" s="293"/>
      <c r="D411" s="292"/>
      <c r="E411" s="292"/>
      <c r="F411" s="292"/>
      <c r="G411" s="292"/>
      <c r="H411" s="292"/>
      <c r="I411" s="292"/>
      <c r="J411" s="50"/>
    </row>
    <row r="412" spans="1:11">
      <c r="A412" s="50"/>
      <c r="B412" s="292"/>
      <c r="C412" s="293"/>
      <c r="D412" s="292"/>
      <c r="E412" s="292"/>
      <c r="F412" s="292"/>
      <c r="G412" s="292"/>
      <c r="H412" s="292"/>
      <c r="I412" s="292"/>
      <c r="J412" s="50"/>
    </row>
    <row r="413" spans="1:11">
      <c r="A413" s="50"/>
      <c r="B413" s="292"/>
      <c r="C413" s="293"/>
      <c r="D413" s="292"/>
      <c r="E413" s="292"/>
      <c r="F413" s="292"/>
      <c r="G413" s="292"/>
      <c r="H413" s="292"/>
      <c r="I413" s="292"/>
      <c r="J413" s="50"/>
    </row>
    <row r="414" spans="1:11">
      <c r="A414" s="50"/>
      <c r="B414" s="292"/>
      <c r="C414" s="293"/>
      <c r="D414" s="292"/>
      <c r="E414" s="292"/>
      <c r="F414" s="292"/>
      <c r="G414" s="292"/>
      <c r="H414" s="292"/>
      <c r="I414" s="292"/>
      <c r="J414" s="50"/>
    </row>
    <row r="415" spans="1:11">
      <c r="A415" s="50"/>
      <c r="B415" s="292"/>
      <c r="C415" s="292"/>
      <c r="D415" s="292"/>
      <c r="E415" s="292"/>
      <c r="F415" s="292"/>
      <c r="G415" s="292"/>
      <c r="H415" s="292"/>
      <c r="I415" s="292"/>
      <c r="J415" s="50"/>
    </row>
    <row r="416" spans="1:11">
      <c r="A416" s="50"/>
      <c r="B416" s="292"/>
      <c r="C416" s="292"/>
      <c r="D416" s="292"/>
      <c r="E416" s="292"/>
      <c r="F416" s="292"/>
      <c r="G416" s="292"/>
      <c r="H416" s="292"/>
      <c r="I416" s="292"/>
      <c r="J416" s="50"/>
    </row>
    <row r="417" spans="1:12">
      <c r="A417" s="50"/>
      <c r="B417" s="292"/>
      <c r="C417" s="292"/>
      <c r="D417" s="292"/>
      <c r="E417" s="292"/>
      <c r="F417" s="292"/>
      <c r="G417" s="292"/>
      <c r="H417" s="292"/>
      <c r="I417" s="292"/>
      <c r="J417" s="50"/>
    </row>
    <row r="418" spans="1:12">
      <c r="A418" s="50"/>
      <c r="B418" s="292"/>
      <c r="C418" s="294"/>
      <c r="D418" s="295"/>
      <c r="E418" s="292"/>
      <c r="F418" s="292"/>
      <c r="G418" s="295"/>
      <c r="H418" s="295"/>
      <c r="I418" s="292"/>
      <c r="J418" s="50"/>
    </row>
    <row r="419" spans="1:12">
      <c r="A419" s="50"/>
      <c r="B419" s="292"/>
      <c r="C419" s="292"/>
      <c r="D419" s="296"/>
      <c r="E419" s="292"/>
      <c r="F419" s="292"/>
      <c r="G419" s="296"/>
      <c r="H419" s="296"/>
      <c r="I419" s="292"/>
      <c r="J419" s="50"/>
    </row>
    <row r="420" spans="1:12" ht="15.75">
      <c r="A420" s="297"/>
      <c r="B420" s="292"/>
      <c r="C420" s="298"/>
      <c r="D420" s="298"/>
      <c r="E420" s="292"/>
      <c r="F420" s="292"/>
      <c r="G420" s="298"/>
      <c r="H420" s="298"/>
      <c r="I420" s="292"/>
      <c r="J420" s="297"/>
      <c r="K420" s="299"/>
      <c r="L420" s="299"/>
    </row>
    <row r="421" spans="1:12">
      <c r="A421" s="297"/>
      <c r="B421" s="292"/>
      <c r="C421" s="292"/>
      <c r="D421" s="296"/>
      <c r="E421" s="292"/>
      <c r="F421" s="292"/>
      <c r="G421" s="292"/>
      <c r="H421" s="292"/>
      <c r="I421" s="292"/>
      <c r="J421" s="297"/>
      <c r="K421" s="299"/>
      <c r="L421" s="299"/>
    </row>
    <row r="422" spans="1:12">
      <c r="A422" s="297"/>
      <c r="B422" s="292"/>
      <c r="C422" s="292"/>
      <c r="D422" s="292"/>
      <c r="E422" s="292"/>
      <c r="F422" s="292"/>
      <c r="G422" s="292"/>
      <c r="H422" s="292"/>
      <c r="I422" s="292"/>
      <c r="J422" s="297"/>
      <c r="K422" s="299"/>
      <c r="L422" s="299"/>
    </row>
    <row r="423" spans="1:12" ht="21">
      <c r="A423" s="297"/>
      <c r="B423" s="300"/>
      <c r="C423" s="300"/>
      <c r="D423" s="301"/>
      <c r="E423" s="300"/>
      <c r="F423" s="300"/>
      <c r="G423" s="300"/>
      <c r="H423" s="300"/>
      <c r="I423" s="300"/>
      <c r="J423" s="297"/>
      <c r="K423" s="299"/>
      <c r="L423" s="299"/>
    </row>
    <row r="424" spans="1:12">
      <c r="A424" s="297"/>
      <c r="B424" s="299"/>
      <c r="C424" s="299"/>
      <c r="D424" s="299"/>
      <c r="E424" s="299"/>
      <c r="F424" s="299"/>
      <c r="G424" s="299"/>
      <c r="H424" s="299"/>
      <c r="I424" s="299"/>
      <c r="J424" s="297"/>
      <c r="K424" s="299"/>
      <c r="L424" s="299"/>
    </row>
    <row r="425" spans="1:12">
      <c r="A425" s="297"/>
      <c r="B425" s="299"/>
      <c r="C425" s="299"/>
      <c r="D425" s="299"/>
      <c r="E425" s="299"/>
      <c r="F425" s="299"/>
      <c r="G425" s="299"/>
      <c r="H425" s="299"/>
      <c r="I425" s="299"/>
      <c r="J425" s="297"/>
      <c r="K425" s="299"/>
      <c r="L425" s="299"/>
    </row>
    <row r="426" spans="1:12">
      <c r="A426" s="297"/>
      <c r="B426" s="299"/>
      <c r="C426" s="299"/>
      <c r="D426" s="299"/>
      <c r="E426" s="299"/>
      <c r="F426" s="299"/>
      <c r="G426" s="299"/>
      <c r="H426" s="299"/>
      <c r="I426" s="299"/>
      <c r="J426" s="297"/>
      <c r="K426" s="299"/>
      <c r="L426" s="299"/>
    </row>
    <row r="427" spans="1:12">
      <c r="A427" s="297"/>
      <c r="B427" s="297"/>
      <c r="C427" s="297"/>
      <c r="D427" s="297"/>
      <c r="E427" s="297"/>
      <c r="F427" s="297"/>
      <c r="G427" s="297"/>
      <c r="H427" s="297"/>
      <c r="I427" s="297"/>
      <c r="J427" s="297"/>
      <c r="K427" s="299"/>
      <c r="L427" s="299"/>
    </row>
    <row r="428" spans="1:12">
      <c r="A428" s="297"/>
      <c r="B428" s="297"/>
      <c r="C428" s="297"/>
      <c r="D428" s="297"/>
      <c r="E428" s="297"/>
      <c r="F428" s="297"/>
      <c r="G428" s="297"/>
      <c r="H428" s="297"/>
      <c r="I428" s="297"/>
      <c r="J428" s="297"/>
      <c r="K428" s="299"/>
      <c r="L428" s="299"/>
    </row>
    <row r="429" spans="1:12">
      <c r="A429" s="297"/>
      <c r="B429" s="297"/>
      <c r="C429" s="297"/>
      <c r="D429" s="297"/>
      <c r="E429" s="297"/>
      <c r="F429" s="297"/>
      <c r="G429" s="297"/>
      <c r="H429" s="297"/>
      <c r="I429" s="297"/>
      <c r="J429" s="297"/>
      <c r="K429" s="299"/>
      <c r="L429" s="299"/>
    </row>
    <row r="430" spans="1:12">
      <c r="A430" s="297"/>
      <c r="B430" s="297"/>
      <c r="C430" s="297"/>
      <c r="D430" s="297"/>
      <c r="E430" s="297"/>
      <c r="F430" s="297"/>
      <c r="G430" s="297"/>
      <c r="H430" s="297"/>
      <c r="I430" s="297"/>
      <c r="J430" s="297"/>
      <c r="K430" s="299"/>
      <c r="L430" s="299"/>
    </row>
    <row r="431" spans="1:12">
      <c r="A431" s="297"/>
      <c r="B431" s="297"/>
      <c r="C431" s="297"/>
      <c r="D431" s="297"/>
      <c r="E431" s="297"/>
      <c r="F431" s="297"/>
      <c r="G431" s="297"/>
      <c r="H431" s="297"/>
      <c r="I431" s="297"/>
      <c r="J431" s="297"/>
      <c r="K431" s="299"/>
      <c r="L431" s="299"/>
    </row>
    <row r="432" spans="1:12">
      <c r="A432" s="297"/>
      <c r="B432" s="297"/>
      <c r="C432" s="297"/>
      <c r="D432" s="297"/>
      <c r="E432" s="297"/>
      <c r="F432" s="297"/>
      <c r="G432" s="297"/>
      <c r="H432" s="297"/>
      <c r="I432" s="297"/>
      <c r="J432" s="297"/>
      <c r="K432" s="299"/>
      <c r="L432" s="299"/>
    </row>
    <row r="433" spans="1:12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</row>
    <row r="434" spans="1:12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</row>
    <row r="435" spans="1:12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</row>
    <row r="436" spans="1:12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</row>
    <row r="437" spans="1:12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</row>
    <row r="438" spans="1:12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</row>
  </sheetData>
  <sheetProtection formatCells="0" formatColumns="0" formatRows="0" insertColumns="0" insertRows="0" insertHyperlinks="0" deleteColumns="0" deleteRows="0" sort="0" autoFilter="0" pivotTables="0"/>
  <mergeCells count="92">
    <mergeCell ref="I188:I190"/>
    <mergeCell ref="I218:I220"/>
    <mergeCell ref="I260:I262"/>
    <mergeCell ref="I285:I287"/>
    <mergeCell ref="I333:I335"/>
    <mergeCell ref="A398:J400"/>
    <mergeCell ref="A308:A309"/>
    <mergeCell ref="A311:A313"/>
    <mergeCell ref="A332:B333"/>
    <mergeCell ref="E332:E333"/>
    <mergeCell ref="F332:I332"/>
    <mergeCell ref="A352:A353"/>
    <mergeCell ref="A364:A370"/>
    <mergeCell ref="A380:A390"/>
    <mergeCell ref="A315:A316"/>
    <mergeCell ref="K332:L335"/>
    <mergeCell ref="A264:A276"/>
    <mergeCell ref="A284:B285"/>
    <mergeCell ref="E284:E285"/>
    <mergeCell ref="F284:I284"/>
    <mergeCell ref="K284:L287"/>
    <mergeCell ref="A289:A304"/>
    <mergeCell ref="K259:L262"/>
    <mergeCell ref="A210:A212"/>
    <mergeCell ref="A217:B218"/>
    <mergeCell ref="E217:E218"/>
    <mergeCell ref="F217:I217"/>
    <mergeCell ref="K217:L220"/>
    <mergeCell ref="A222:A231"/>
    <mergeCell ref="A235:A240"/>
    <mergeCell ref="A244:A256"/>
    <mergeCell ref="A259:B260"/>
    <mergeCell ref="E259:E260"/>
    <mergeCell ref="F259:I259"/>
    <mergeCell ref="A192:A205"/>
    <mergeCell ref="L93:L106"/>
    <mergeCell ref="A109:A111"/>
    <mergeCell ref="A115:A125"/>
    <mergeCell ref="A146:A149"/>
    <mergeCell ref="A153:A157"/>
    <mergeCell ref="A163:B164"/>
    <mergeCell ref="E163:E164"/>
    <mergeCell ref="F163:I163"/>
    <mergeCell ref="K163:L166"/>
    <mergeCell ref="A168:A180"/>
    <mergeCell ref="A187:B188"/>
    <mergeCell ref="E187:E188"/>
    <mergeCell ref="F187:I187"/>
    <mergeCell ref="K187:L190"/>
    <mergeCell ref="I164:I166"/>
    <mergeCell ref="A88:B89"/>
    <mergeCell ref="E88:E89"/>
    <mergeCell ref="F88:I88"/>
    <mergeCell ref="K88:L91"/>
    <mergeCell ref="A34:A42"/>
    <mergeCell ref="K34:L34"/>
    <mergeCell ref="K35:L35"/>
    <mergeCell ref="K36:L36"/>
    <mergeCell ref="K41:L41"/>
    <mergeCell ref="K42:L42"/>
    <mergeCell ref="K45:L45"/>
    <mergeCell ref="K46:L46"/>
    <mergeCell ref="A49:A56"/>
    <mergeCell ref="K64:L64"/>
    <mergeCell ref="A67:A83"/>
    <mergeCell ref="I89:I91"/>
    <mergeCell ref="K14:L17"/>
    <mergeCell ref="K19:L19"/>
    <mergeCell ref="K20:L20"/>
    <mergeCell ref="K22:L22"/>
    <mergeCell ref="A29:B30"/>
    <mergeCell ref="E29:E30"/>
    <mergeCell ref="F29:I29"/>
    <mergeCell ref="K29:L32"/>
    <mergeCell ref="I15:I17"/>
    <mergeCell ref="I30:I32"/>
    <mergeCell ref="F8:G8"/>
    <mergeCell ref="A374:G374"/>
    <mergeCell ref="A375:A377"/>
    <mergeCell ref="A357:A361"/>
    <mergeCell ref="A2:L2"/>
    <mergeCell ref="A3:L3"/>
    <mergeCell ref="A4:L4"/>
    <mergeCell ref="A7:D7"/>
    <mergeCell ref="F7:G7"/>
    <mergeCell ref="H9:I9"/>
    <mergeCell ref="A11:F11"/>
    <mergeCell ref="H11:L11"/>
    <mergeCell ref="J12:K12"/>
    <mergeCell ref="A14:B15"/>
    <mergeCell ref="E14:E15"/>
    <mergeCell ref="F14:I14"/>
  </mergeCells>
  <conditionalFormatting sqref="C383 F375:F376 C375:C376 C352:C353 A322 A324:B325 G368:G370 C290:C292 D266:D270 G266:G271 C322:H322 J322 C324:H326">
    <cfRule type="expression" dxfId="153" priority="161" stopIfTrue="1">
      <formula>ISBLANK($D266)=TRUE</formula>
    </cfRule>
    <cfRule type="expression" dxfId="152" priority="162">
      <formula>$D266=0</formula>
    </cfRule>
  </conditionalFormatting>
  <conditionalFormatting sqref="F375:F376 C375:C376 B324:B325 G368:G370 D266:D270 G266:G271 C322:H322 J322 C324:H326">
    <cfRule type="expression" dxfId="151" priority="159" stopIfTrue="1">
      <formula>ISBLANK($D266)=TRUE</formula>
    </cfRule>
    <cfRule type="expression" dxfId="150" priority="160">
      <formula>$D266=0</formula>
    </cfRule>
  </conditionalFormatting>
  <conditionalFormatting sqref="B323">
    <cfRule type="expression" dxfId="149" priority="157" stopIfTrue="1">
      <formula>ISBLANK($D322)=TRUE</formula>
    </cfRule>
    <cfRule type="expression" dxfId="148" priority="158">
      <formula>$D322=0</formula>
    </cfRule>
  </conditionalFormatting>
  <conditionalFormatting sqref="B323">
    <cfRule type="expression" dxfId="147" priority="155" stopIfTrue="1">
      <formula>ISBLANK($D322)=TRUE</formula>
    </cfRule>
    <cfRule type="expression" dxfId="146" priority="156">
      <formula>$D322=0</formula>
    </cfRule>
  </conditionalFormatting>
  <conditionalFormatting sqref="I326">
    <cfRule type="expression" dxfId="145" priority="153" stopIfTrue="1">
      <formula>ISBLANK($D337)=TRUE</formula>
    </cfRule>
    <cfRule type="expression" dxfId="144" priority="154">
      <formula>$D337=0</formula>
    </cfRule>
  </conditionalFormatting>
  <conditionalFormatting sqref="I326">
    <cfRule type="expression" dxfId="143" priority="151" stopIfTrue="1">
      <formula>ISBLANK($D337)=TRUE</formula>
    </cfRule>
    <cfRule type="expression" dxfId="142" priority="152">
      <formula>$D337=0</formula>
    </cfRule>
  </conditionalFormatting>
  <conditionalFormatting sqref="J324:J326">
    <cfRule type="expression" dxfId="141" priority="149" stopIfTrue="1">
      <formula>ISBLANK($D324)=TRUE</formula>
    </cfRule>
    <cfRule type="expression" dxfId="140" priority="150">
      <formula>$D324=0</formula>
    </cfRule>
  </conditionalFormatting>
  <conditionalFormatting sqref="J324:J326">
    <cfRule type="expression" dxfId="139" priority="147" stopIfTrue="1">
      <formula>ISBLANK($D324)=TRUE</formula>
    </cfRule>
    <cfRule type="expression" dxfId="138" priority="148">
      <formula>$D324=0</formula>
    </cfRule>
  </conditionalFormatting>
  <conditionalFormatting sqref="J324:J326">
    <cfRule type="expression" dxfId="137" priority="145" stopIfTrue="1">
      <formula>ISBLANK($D324)=TRUE</formula>
    </cfRule>
    <cfRule type="expression" dxfId="136" priority="146">
      <formula>$D324=0</formula>
    </cfRule>
  </conditionalFormatting>
  <conditionalFormatting sqref="J324:J326">
    <cfRule type="expression" dxfId="135" priority="143" stopIfTrue="1">
      <formula>ISBLANK($D324)=TRUE</formula>
    </cfRule>
    <cfRule type="expression" dxfId="134" priority="144">
      <formula>$D324=0</formula>
    </cfRule>
  </conditionalFormatting>
  <conditionalFormatting sqref="J324:J326">
    <cfRule type="expression" dxfId="133" priority="141" stopIfTrue="1">
      <formula>ISBLANK($D324)=TRUE</formula>
    </cfRule>
    <cfRule type="expression" dxfId="132" priority="142">
      <formula>$D324=0</formula>
    </cfRule>
  </conditionalFormatting>
  <conditionalFormatting sqref="J324:J326">
    <cfRule type="expression" dxfId="131" priority="139" stopIfTrue="1">
      <formula>ISBLANK($D324)=TRUE</formula>
    </cfRule>
    <cfRule type="expression" dxfId="130" priority="140">
      <formula>$D324=0</formula>
    </cfRule>
  </conditionalFormatting>
  <conditionalFormatting sqref="J324:J326">
    <cfRule type="expression" dxfId="129" priority="137" stopIfTrue="1">
      <formula>ISBLANK($D324)=TRUE</formula>
    </cfRule>
    <cfRule type="expression" dxfId="128" priority="138">
      <formula>$D324=0</formula>
    </cfRule>
  </conditionalFormatting>
  <conditionalFormatting sqref="J324:J326">
    <cfRule type="expression" dxfId="127" priority="135" stopIfTrue="1">
      <formula>ISBLANK($D324)=TRUE</formula>
    </cfRule>
    <cfRule type="expression" dxfId="126" priority="136">
      <formula>$D324=0</formula>
    </cfRule>
  </conditionalFormatting>
  <conditionalFormatting sqref="B324:B325">
    <cfRule type="expression" dxfId="125" priority="133" stopIfTrue="1">
      <formula>ISBLANK($D322)=TRUE</formula>
    </cfRule>
    <cfRule type="expression" dxfId="124" priority="134">
      <formula>$D322=0</formula>
    </cfRule>
  </conditionalFormatting>
  <conditionalFormatting sqref="B324:B325">
    <cfRule type="expression" dxfId="123" priority="131" stopIfTrue="1">
      <formula>ISBLANK($D322)=TRUE</formula>
    </cfRule>
    <cfRule type="expression" dxfId="122" priority="132">
      <formula>$D322=0</formula>
    </cfRule>
  </conditionalFormatting>
  <conditionalFormatting sqref="B323">
    <cfRule type="expression" dxfId="121" priority="125" stopIfTrue="1">
      <formula>ISBLANK(#REF!)=TRUE</formula>
    </cfRule>
    <cfRule type="expression" dxfId="120" priority="126">
      <formula>#REF!=0</formula>
    </cfRule>
  </conditionalFormatting>
  <conditionalFormatting sqref="B323">
    <cfRule type="expression" dxfId="119" priority="123" stopIfTrue="1">
      <formula>ISBLANK(#REF!)=TRUE</formula>
    </cfRule>
    <cfRule type="expression" dxfId="118" priority="124">
      <formula>#REF!=0</formula>
    </cfRule>
  </conditionalFormatting>
  <conditionalFormatting sqref="I322">
    <cfRule type="expression" dxfId="117" priority="121" stopIfTrue="1">
      <formula>ISBLANK($D335)=TRUE</formula>
    </cfRule>
    <cfRule type="expression" dxfId="116" priority="122">
      <formula>$D335=0</formula>
    </cfRule>
  </conditionalFormatting>
  <conditionalFormatting sqref="I322">
    <cfRule type="expression" dxfId="115" priority="119" stopIfTrue="1">
      <formula>ISBLANK($D335)=TRUE</formula>
    </cfRule>
    <cfRule type="expression" dxfId="114" priority="120">
      <formula>$D335=0</formula>
    </cfRule>
  </conditionalFormatting>
  <conditionalFormatting sqref="B326">
    <cfRule type="expression" dxfId="113" priority="117" stopIfTrue="1">
      <formula>ISBLANK($D322)=TRUE</formula>
    </cfRule>
    <cfRule type="expression" dxfId="112" priority="118">
      <formula>$D322=0</formula>
    </cfRule>
  </conditionalFormatting>
  <conditionalFormatting sqref="B326">
    <cfRule type="expression" dxfId="111" priority="115" stopIfTrue="1">
      <formula>ISBLANK($D322)=TRUE</formula>
    </cfRule>
    <cfRule type="expression" dxfId="110" priority="116">
      <formula>$D322=0</formula>
    </cfRule>
  </conditionalFormatting>
  <conditionalFormatting sqref="I324:I325">
    <cfRule type="expression" dxfId="109" priority="113" stopIfTrue="1">
      <formula>ISBLANK($D336)=TRUE</formula>
    </cfRule>
    <cfRule type="expression" dxfId="108" priority="114">
      <formula>$D336=0</formula>
    </cfRule>
  </conditionalFormatting>
  <conditionalFormatting sqref="I324:I325">
    <cfRule type="expression" dxfId="107" priority="111" stopIfTrue="1">
      <formula>ISBLANK($D336)=TRUE</formula>
    </cfRule>
    <cfRule type="expression" dxfId="106" priority="112">
      <formula>$D336=0</formula>
    </cfRule>
  </conditionalFormatting>
  <conditionalFormatting sqref="J325">
    <cfRule type="expression" dxfId="105" priority="109" stopIfTrue="1">
      <formula>ISBLANK($D325)=TRUE</formula>
    </cfRule>
    <cfRule type="expression" dxfId="104" priority="110">
      <formula>$D325=0</formula>
    </cfRule>
  </conditionalFormatting>
  <conditionalFormatting sqref="J325">
    <cfRule type="expression" dxfId="103" priority="107" stopIfTrue="1">
      <formula>ISBLANK($D325)=TRUE</formula>
    </cfRule>
    <cfRule type="expression" dxfId="102" priority="108">
      <formula>$D325=0</formula>
    </cfRule>
  </conditionalFormatting>
  <conditionalFormatting sqref="J324">
    <cfRule type="expression" dxfId="101" priority="105" stopIfTrue="1">
      <formula>ISBLANK($D324)=TRUE</formula>
    </cfRule>
    <cfRule type="expression" dxfId="100" priority="106">
      <formula>$D324=0</formula>
    </cfRule>
  </conditionalFormatting>
  <conditionalFormatting sqref="J324">
    <cfRule type="expression" dxfId="99" priority="103" stopIfTrue="1">
      <formula>ISBLANK($D324)=TRUE</formula>
    </cfRule>
    <cfRule type="expression" dxfId="98" priority="104">
      <formula>$D324=0</formula>
    </cfRule>
  </conditionalFormatting>
  <conditionalFormatting sqref="J324">
    <cfRule type="expression" dxfId="97" priority="101" stopIfTrue="1">
      <formula>ISBLANK($D324)=TRUE</formula>
    </cfRule>
    <cfRule type="expression" dxfId="96" priority="102">
      <formula>$D324=0</formula>
    </cfRule>
  </conditionalFormatting>
  <conditionalFormatting sqref="J324">
    <cfRule type="expression" dxfId="95" priority="99" stopIfTrue="1">
      <formula>ISBLANK($D324)=TRUE</formula>
    </cfRule>
    <cfRule type="expression" dxfId="94" priority="100">
      <formula>$D324=0</formula>
    </cfRule>
  </conditionalFormatting>
  <conditionalFormatting sqref="J324">
    <cfRule type="expression" dxfId="93" priority="97" stopIfTrue="1">
      <formula>ISBLANK($D324)=TRUE</formula>
    </cfRule>
    <cfRule type="expression" dxfId="92" priority="98">
      <formula>$D324=0</formula>
    </cfRule>
  </conditionalFormatting>
  <conditionalFormatting sqref="J324">
    <cfRule type="expression" dxfId="91" priority="95" stopIfTrue="1">
      <formula>ISBLANK($D324)=TRUE</formula>
    </cfRule>
    <cfRule type="expression" dxfId="90" priority="96">
      <formula>$D324=0</formula>
    </cfRule>
  </conditionalFormatting>
  <conditionalFormatting sqref="J325">
    <cfRule type="expression" dxfId="89" priority="93" stopIfTrue="1">
      <formula>ISBLANK($D325)=TRUE</formula>
    </cfRule>
    <cfRule type="expression" dxfId="88" priority="94">
      <formula>$D325=0</formula>
    </cfRule>
  </conditionalFormatting>
  <conditionalFormatting sqref="J325">
    <cfRule type="expression" dxfId="87" priority="91" stopIfTrue="1">
      <formula>ISBLANK($D325)=TRUE</formula>
    </cfRule>
    <cfRule type="expression" dxfId="86" priority="92">
      <formula>$D325=0</formula>
    </cfRule>
  </conditionalFormatting>
  <conditionalFormatting sqref="D271:D277">
    <cfRule type="expression" dxfId="85" priority="81" stopIfTrue="1">
      <formula>ISBLANK($D271)=TRUE</formula>
    </cfRule>
    <cfRule type="expression" dxfId="84" priority="82">
      <formula>$D271=0</formula>
    </cfRule>
  </conditionalFormatting>
  <conditionalFormatting sqref="D271:D277">
    <cfRule type="expression" dxfId="83" priority="79" stopIfTrue="1">
      <formula>ISBLANK($D271)=TRUE</formula>
    </cfRule>
    <cfRule type="expression" dxfId="82" priority="80">
      <formula>$D271=0</formula>
    </cfRule>
  </conditionalFormatting>
  <conditionalFormatting sqref="G271:G277">
    <cfRule type="expression" dxfId="81" priority="77" stopIfTrue="1">
      <formula>ISBLANK($D271)=TRUE</formula>
    </cfRule>
    <cfRule type="expression" dxfId="80" priority="78">
      <formula>$D271=0</formula>
    </cfRule>
  </conditionalFormatting>
  <conditionalFormatting sqref="G271:G277">
    <cfRule type="expression" dxfId="79" priority="75" stopIfTrue="1">
      <formula>ISBLANK($D271)=TRUE</formula>
    </cfRule>
    <cfRule type="expression" dxfId="78" priority="76">
      <formula>$D271=0</formula>
    </cfRule>
  </conditionalFormatting>
  <conditionalFormatting sqref="C293:C297">
    <cfRule type="expression" dxfId="77" priority="73" stopIfTrue="1">
      <formula>ISBLANK($D293)=TRUE</formula>
    </cfRule>
    <cfRule type="expression" dxfId="76" priority="74">
      <formula>$D293=0</formula>
    </cfRule>
  </conditionalFormatting>
  <conditionalFormatting sqref="D293:D304">
    <cfRule type="expression" dxfId="75" priority="71" stopIfTrue="1">
      <formula>ISBLANK($D293)=TRUE</formula>
    </cfRule>
    <cfRule type="expression" dxfId="74" priority="72">
      <formula>$D293=0</formula>
    </cfRule>
  </conditionalFormatting>
  <conditionalFormatting sqref="D293:D304">
    <cfRule type="expression" dxfId="73" priority="69" stopIfTrue="1">
      <formula>ISBLANK($D293)=TRUE</formula>
    </cfRule>
    <cfRule type="expression" dxfId="72" priority="70">
      <formula>$D293=0</formula>
    </cfRule>
  </conditionalFormatting>
  <conditionalFormatting sqref="G293:G304">
    <cfRule type="expression" dxfId="71" priority="67" stopIfTrue="1">
      <formula>ISBLANK($D293)=TRUE</formula>
    </cfRule>
    <cfRule type="expression" dxfId="70" priority="68">
      <formula>$D293=0</formula>
    </cfRule>
  </conditionalFormatting>
  <conditionalFormatting sqref="G293:G304">
    <cfRule type="expression" dxfId="69" priority="65" stopIfTrue="1">
      <formula>ISBLANK($D293)=TRUE</formula>
    </cfRule>
    <cfRule type="expression" dxfId="68" priority="66">
      <formula>$D293=0</formula>
    </cfRule>
  </conditionalFormatting>
  <conditionalFormatting sqref="C292">
    <cfRule type="expression" dxfId="67" priority="63" stopIfTrue="1">
      <formula>ISBLANK($D292)=TRUE</formula>
    </cfRule>
    <cfRule type="expression" dxfId="66" priority="64">
      <formula>$D292=0</formula>
    </cfRule>
  </conditionalFormatting>
  <conditionalFormatting sqref="C365">
    <cfRule type="expression" dxfId="65" priority="61" stopIfTrue="1">
      <formula>ISBLANK($D365)=TRUE</formula>
    </cfRule>
    <cfRule type="expression" dxfId="64" priority="62">
      <formula>$D365=0</formula>
    </cfRule>
  </conditionalFormatting>
  <conditionalFormatting sqref="C366">
    <cfRule type="expression" dxfId="63" priority="59" stopIfTrue="1">
      <formula>ISBLANK($D366)=TRUE</formula>
    </cfRule>
    <cfRule type="expression" dxfId="62" priority="60">
      <formula>$D366=0</formula>
    </cfRule>
  </conditionalFormatting>
  <conditionalFormatting sqref="C366">
    <cfRule type="expression" dxfId="61" priority="57" stopIfTrue="1">
      <formula>ISBLANK($D366)=TRUE</formula>
    </cfRule>
    <cfRule type="expression" dxfId="60" priority="58">
      <formula>$D366=0</formula>
    </cfRule>
  </conditionalFormatting>
  <conditionalFormatting sqref="C357">
    <cfRule type="expression" dxfId="59" priority="55" stopIfTrue="1">
      <formula>ISBLANK($D357)=TRUE</formula>
    </cfRule>
    <cfRule type="expression" dxfId="58" priority="56">
      <formula>$D357=0</formula>
    </cfRule>
  </conditionalFormatting>
  <conditionalFormatting sqref="A153:A154">
    <cfRule type="expression" dxfId="57" priority="53" stopIfTrue="1">
      <formula>ISBLANK($D153)=TRUE</formula>
    </cfRule>
    <cfRule type="expression" dxfId="56" priority="54">
      <formula>$D153=0</formula>
    </cfRule>
  </conditionalFormatting>
  <conditionalFormatting sqref="A153:A154">
    <cfRule type="expression" dxfId="55" priority="51" stopIfTrue="1">
      <formula>ISBLANK($D153)=TRUE</formula>
    </cfRule>
    <cfRule type="expression" dxfId="54" priority="52">
      <formula>$D153=0</formula>
    </cfRule>
  </conditionalFormatting>
  <conditionalFormatting sqref="J324">
    <cfRule type="expression" dxfId="53" priority="49" stopIfTrue="1">
      <formula>ISBLANK($D324)=TRUE</formula>
    </cfRule>
    <cfRule type="expression" dxfId="52" priority="50">
      <formula>$D324=0</formula>
    </cfRule>
  </conditionalFormatting>
  <conditionalFormatting sqref="J324">
    <cfRule type="expression" dxfId="51" priority="47" stopIfTrue="1">
      <formula>ISBLANK($D324)=TRUE</formula>
    </cfRule>
    <cfRule type="expression" dxfId="50" priority="48">
      <formula>$D324=0</formula>
    </cfRule>
  </conditionalFormatting>
  <conditionalFormatting sqref="C381">
    <cfRule type="expression" dxfId="49" priority="45" stopIfTrue="1">
      <formula>ISBLANK($D381)=TRUE</formula>
    </cfRule>
    <cfRule type="expression" dxfId="48" priority="46">
      <formula>$D381=0</formula>
    </cfRule>
  </conditionalFormatting>
  <conditionalFormatting sqref="J324">
    <cfRule type="expression" dxfId="47" priority="43" stopIfTrue="1">
      <formula>ISBLANK($D324)=TRUE</formula>
    </cfRule>
    <cfRule type="expression" dxfId="46" priority="44">
      <formula>$D324=0</formula>
    </cfRule>
  </conditionalFormatting>
  <conditionalFormatting sqref="J324">
    <cfRule type="expression" dxfId="45" priority="41" stopIfTrue="1">
      <formula>ISBLANK($D324)=TRUE</formula>
    </cfRule>
    <cfRule type="expression" dxfId="44" priority="42">
      <formula>$D324=0</formula>
    </cfRule>
  </conditionalFormatting>
  <conditionalFormatting sqref="G27:I27 K27:L27">
    <cfRule type="expression" dxfId="43" priority="39" stopIfTrue="1">
      <formula>ISBLANK($D27)=TRUE</formula>
    </cfRule>
    <cfRule type="expression" dxfId="42" priority="40">
      <formula>$D27=0</formula>
    </cfRule>
  </conditionalFormatting>
  <conditionalFormatting sqref="G27:I27 K27:L27">
    <cfRule type="expression" dxfId="41" priority="37" stopIfTrue="1">
      <formula>ISBLANK($D27)=TRUE</formula>
    </cfRule>
    <cfRule type="expression" dxfId="40" priority="38">
      <formula>$D27=0</formula>
    </cfRule>
  </conditionalFormatting>
  <conditionalFormatting sqref="C387">
    <cfRule type="expression" dxfId="39" priority="35" stopIfTrue="1">
      <formula>ISBLANK($D387)=TRUE</formula>
    </cfRule>
    <cfRule type="expression" dxfId="38" priority="36">
      <formula>$D387=0</formula>
    </cfRule>
  </conditionalFormatting>
  <conditionalFormatting sqref="G384:G390">
    <cfRule type="expression" dxfId="37" priority="33" stopIfTrue="1">
      <formula>ISBLANK($D384)=TRUE</formula>
    </cfRule>
    <cfRule type="expression" dxfId="36" priority="34">
      <formula>$D384=0</formula>
    </cfRule>
  </conditionalFormatting>
  <conditionalFormatting sqref="G384:G390">
    <cfRule type="expression" dxfId="35" priority="31" stopIfTrue="1">
      <formula>ISBLANK($D384)=TRUE</formula>
    </cfRule>
    <cfRule type="expression" dxfId="34" priority="32">
      <formula>$D384=0</formula>
    </cfRule>
  </conditionalFormatting>
  <conditionalFormatting sqref="A372">
    <cfRule type="expression" dxfId="33" priority="169" stopIfTrue="1">
      <formula>ISBLANK($D375)=TRUE</formula>
    </cfRule>
    <cfRule type="expression" dxfId="32" priority="170">
      <formula>$D375=0</formula>
    </cfRule>
  </conditionalFormatting>
  <conditionalFormatting sqref="A372">
    <cfRule type="expression" dxfId="31" priority="173" stopIfTrue="1">
      <formula>ISBLANK($D375)=TRUE</formula>
    </cfRule>
    <cfRule type="expression" dxfId="30" priority="174">
      <formula>$D375=0</formula>
    </cfRule>
  </conditionalFormatting>
  <conditionalFormatting sqref="A374:G374">
    <cfRule type="expression" dxfId="29" priority="29" stopIfTrue="1">
      <formula>ISBLANK($D374)=TRUE</formula>
    </cfRule>
    <cfRule type="expression" dxfId="28" priority="30">
      <formula>$D374=0</formula>
    </cfRule>
  </conditionalFormatting>
  <conditionalFormatting sqref="A374:G374">
    <cfRule type="expression" dxfId="27" priority="27" stopIfTrue="1">
      <formula>ISBLANK($D374)=TRUE</formula>
    </cfRule>
    <cfRule type="expression" dxfId="26" priority="28">
      <formula>$D374=0</formula>
    </cfRule>
  </conditionalFormatting>
  <conditionalFormatting sqref="C376">
    <cfRule type="expression" dxfId="25" priority="25" stopIfTrue="1">
      <formula>ISBLANK($D376)=TRUE</formula>
    </cfRule>
    <cfRule type="expression" dxfId="24" priority="26">
      <formula>$D376=0</formula>
    </cfRule>
  </conditionalFormatting>
  <conditionalFormatting sqref="C376">
    <cfRule type="expression" dxfId="23" priority="23" stopIfTrue="1">
      <formula>ISBLANK($D376)=TRUE</formula>
    </cfRule>
    <cfRule type="expression" dxfId="22" priority="24">
      <formula>$D376=0</formula>
    </cfRule>
  </conditionalFormatting>
  <conditionalFormatting sqref="C293">
    <cfRule type="expression" dxfId="21" priority="21" stopIfTrue="1">
      <formula>ISBLANK($D293)=TRUE</formula>
    </cfRule>
    <cfRule type="expression" dxfId="20" priority="22">
      <formula>$D293=0</formula>
    </cfRule>
  </conditionalFormatting>
  <conditionalFormatting sqref="I322">
    <cfRule type="expression" dxfId="19" priority="19" stopIfTrue="1">
      <formula>ISBLANK($D322)=TRUE</formula>
    </cfRule>
    <cfRule type="expression" dxfId="18" priority="20">
      <formula>$D322=0</formula>
    </cfRule>
  </conditionalFormatting>
  <conditionalFormatting sqref="I322">
    <cfRule type="expression" dxfId="17" priority="17" stopIfTrue="1">
      <formula>ISBLANK($D322)=TRUE</formula>
    </cfRule>
    <cfRule type="expression" dxfId="16" priority="18">
      <formula>$D322=0</formula>
    </cfRule>
  </conditionalFormatting>
  <conditionalFormatting sqref="I324">
    <cfRule type="expression" dxfId="15" priority="15" stopIfTrue="1">
      <formula>ISBLANK($D324)=TRUE</formula>
    </cfRule>
    <cfRule type="expression" dxfId="14" priority="16">
      <formula>$D324=0</formula>
    </cfRule>
  </conditionalFormatting>
  <conditionalFormatting sqref="I324">
    <cfRule type="expression" dxfId="13" priority="13" stopIfTrue="1">
      <formula>ISBLANK($D324)=TRUE</formula>
    </cfRule>
    <cfRule type="expression" dxfId="12" priority="14">
      <formula>$D324=0</formula>
    </cfRule>
  </conditionalFormatting>
  <conditionalFormatting sqref="J324">
    <cfRule type="expression" dxfId="11" priority="11" stopIfTrue="1">
      <formula>ISBLANK($D324)=TRUE</formula>
    </cfRule>
    <cfRule type="expression" dxfId="10" priority="12">
      <formula>$D324=0</formula>
    </cfRule>
  </conditionalFormatting>
  <conditionalFormatting sqref="J324">
    <cfRule type="expression" dxfId="9" priority="9" stopIfTrue="1">
      <formula>ISBLANK($D324)=TRUE</formula>
    </cfRule>
    <cfRule type="expression" dxfId="8" priority="10">
      <formula>$D324=0</formula>
    </cfRule>
  </conditionalFormatting>
  <conditionalFormatting sqref="I325">
    <cfRule type="expression" dxfId="7" priority="7" stopIfTrue="1">
      <formula>ISBLANK($D325)=TRUE</formula>
    </cfRule>
    <cfRule type="expression" dxfId="6" priority="8">
      <formula>$D325=0</formula>
    </cfRule>
  </conditionalFormatting>
  <conditionalFormatting sqref="I325">
    <cfRule type="expression" dxfId="5" priority="5" stopIfTrue="1">
      <formula>ISBLANK($D325)=TRUE</formula>
    </cfRule>
    <cfRule type="expression" dxfId="4" priority="6">
      <formula>$D325=0</formula>
    </cfRule>
  </conditionalFormatting>
  <conditionalFormatting sqref="J325">
    <cfRule type="expression" dxfId="3" priority="3" stopIfTrue="1">
      <formula>ISBLANK($D325)=TRUE</formula>
    </cfRule>
    <cfRule type="expression" dxfId="2" priority="4">
      <formula>$D325=0</formula>
    </cfRule>
  </conditionalFormatting>
  <conditionalFormatting sqref="J325">
    <cfRule type="expression" dxfId="1" priority="1" stopIfTrue="1">
      <formula>ISBLANK($D325)=TRUE</formula>
    </cfRule>
    <cfRule type="expression" dxfId="0" priority="2">
      <formula>$D325=0</formula>
    </cfRule>
  </conditionalFormatting>
  <printOptions gridLines="1"/>
  <pageMargins left="0.19685039370078741" right="0.19685039370078741" top="0.15748031496062992" bottom="0.15748031496062992" header="0.31496062992125984" footer="0.31496062992125984"/>
  <pageSetup paperSize="9" scale="77" fitToHeight="0" orientation="landscape" horizontalDpi="180" verticalDpi="180" r:id="rId1"/>
  <rowBreaks count="3" manualBreakCount="3">
    <brk id="85" max="16383" man="1"/>
    <brk id="128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Оклады</vt:lpstr>
      <vt:lpstr>Шт расписаниеМинкульт</vt:lpstr>
      <vt:lpstr>'Шт расписаниеМинкульт'!Область_печати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rostol</dc:creator>
  <cp:lastModifiedBy>rostol</cp:lastModifiedBy>
  <cp:lastPrinted>2020-02-05T15:26:49Z</cp:lastPrinted>
  <dcterms:created xsi:type="dcterms:W3CDTF">2019-11-12T13:28:10Z</dcterms:created>
  <dcterms:modified xsi:type="dcterms:W3CDTF">2020-05-22T09:49:06Z</dcterms:modified>
</cp:coreProperties>
</file>